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defaultThemeVersion="124226"/>
  <xr:revisionPtr revIDLastSave="0" documentId="13_ncr:1_{1B557A71-DF63-44D7-8B3D-1B09B8D38E6D}" xr6:coauthVersionLast="47" xr6:coauthVersionMax="47" xr10:uidLastSave="{00000000-0000-0000-0000-000000000000}"/>
  <bookViews>
    <workbookView xWindow="6210" yWindow="2085" windowWidth="21600" windowHeight="12735" tabRatio="755" xr2:uid="{00000000-000D-0000-FFFF-FFFF00000000}"/>
  </bookViews>
  <sheets>
    <sheet name="Eelarve koond 2021" sheetId="1" r:id="rId1"/>
    <sheet name="Tulud seis 30.09.2021" sheetId="8" r:id="rId2"/>
    <sheet name="Kulud seis 30.09.2021" sheetId="9" r:id="rId3"/>
    <sheet name="Kulud vastutaja põhiselt" sheetId="12" r:id="rId4"/>
    <sheet name="Kulud valdkondade lõikes" sheetId="10" r:id="rId5"/>
    <sheet name="Investeeringud" sheetId="2" r:id="rId6"/>
    <sheet name="Tulumaks" sheetId="11" r:id="rId7"/>
    <sheet name="Maksumaksjad" sheetId="4" r:id="rId8"/>
    <sheet name="Töötud" sheetId="6" r:id="rId9"/>
    <sheet name="Rahvastiku muutus" sheetId="5" r:id="rId10"/>
    <sheet name="Reservfond" sheetId="7" r:id="rId11"/>
  </sheets>
  <definedNames>
    <definedName name="_xlnm.Print_Area" localSheetId="2">'Kulud seis 30.09.2021'!$B$1:$G$44</definedName>
    <definedName name="_xlnm.Print_Area" localSheetId="4">'Kulud valdkondade lõikes'!$B$2:$G$58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2" l="1"/>
  <c r="F32" i="2"/>
  <c r="J31" i="2"/>
  <c r="F31" i="2"/>
  <c r="J33" i="2"/>
  <c r="F33" i="2"/>
  <c r="J46" i="2"/>
  <c r="F46" i="2"/>
  <c r="J27" i="2"/>
  <c r="F27" i="2"/>
  <c r="J12" i="2"/>
  <c r="F12" i="2"/>
  <c r="K56" i="4" l="1"/>
  <c r="G19" i="4"/>
  <c r="K10" i="4"/>
  <c r="J10" i="4"/>
  <c r="F18" i="6" l="1"/>
  <c r="G13" i="6"/>
  <c r="G12" i="6"/>
  <c r="G11" i="6"/>
  <c r="K17" i="5"/>
  <c r="J17" i="5"/>
  <c r="I18" i="5"/>
  <c r="H18" i="5"/>
  <c r="G18" i="5"/>
  <c r="F18" i="5"/>
  <c r="E18" i="5"/>
  <c r="D18" i="5"/>
  <c r="C18" i="5"/>
  <c r="I15" i="11"/>
  <c r="J15" i="11" s="1"/>
  <c r="K55" i="4"/>
  <c r="K54" i="4"/>
  <c r="K9" i="4"/>
  <c r="K8" i="4"/>
  <c r="J9" i="4"/>
  <c r="J8" i="4"/>
  <c r="F24" i="1"/>
  <c r="F16" i="1"/>
  <c r="F11" i="1"/>
  <c r="F9" i="1" s="1"/>
  <c r="F4" i="1"/>
  <c r="F26" i="2"/>
  <c r="J14" i="2"/>
  <c r="F14" i="2"/>
  <c r="J26" i="2"/>
  <c r="J47" i="2"/>
  <c r="F47" i="2"/>
  <c r="F15" i="1" l="1"/>
  <c r="F23" i="1" s="1"/>
  <c r="F27" i="1" s="1"/>
  <c r="G10" i="6"/>
  <c r="G9" i="6"/>
  <c r="K53" i="4"/>
  <c r="K52" i="4"/>
  <c r="K7" i="4"/>
  <c r="K6" i="4"/>
  <c r="J7" i="4"/>
  <c r="J6" i="4"/>
  <c r="K51" i="4"/>
  <c r="K5" i="4" l="1"/>
  <c r="J5" i="4"/>
  <c r="F29" i="11"/>
  <c r="G8" i="6"/>
  <c r="H8" i="6" s="1"/>
  <c r="G7" i="6"/>
  <c r="H7" i="6" s="1"/>
  <c r="G6" i="6"/>
  <c r="H6" i="6" s="1"/>
  <c r="G5" i="6"/>
  <c r="H5" i="6" s="1"/>
  <c r="K50" i="4"/>
  <c r="K4" i="4"/>
  <c r="J4" i="4"/>
  <c r="G11" i="1" l="1"/>
  <c r="I17" i="5" l="1"/>
  <c r="H17" i="5"/>
  <c r="G17" i="5"/>
  <c r="F17" i="5"/>
  <c r="E17" i="5"/>
  <c r="D17" i="5"/>
  <c r="C17" i="5"/>
  <c r="K49" i="4"/>
  <c r="F18" i="4"/>
  <c r="E18" i="4"/>
  <c r="D18" i="4"/>
  <c r="G17" i="4"/>
  <c r="F17" i="4"/>
  <c r="F19" i="4" s="1"/>
  <c r="E17" i="4"/>
  <c r="E19" i="4" s="1"/>
  <c r="D17" i="4"/>
  <c r="D19" i="4" s="1"/>
  <c r="C17" i="4"/>
  <c r="C19" i="4" s="1"/>
  <c r="G16" i="4"/>
  <c r="F16" i="4"/>
  <c r="E16" i="4"/>
  <c r="D16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K3" i="4"/>
  <c r="J3" i="4"/>
  <c r="I3" i="4"/>
  <c r="H3" i="4"/>
  <c r="H19" i="4" l="1"/>
  <c r="G20" i="4"/>
  <c r="F20" i="4"/>
  <c r="E20" i="4"/>
  <c r="D20" i="4"/>
  <c r="C12" i="11" l="1"/>
  <c r="C16" i="11" s="1"/>
  <c r="C20" i="11" s="1"/>
  <c r="C22" i="11" s="1"/>
  <c r="C8" i="11"/>
  <c r="K35" i="5"/>
  <c r="J35" i="5"/>
  <c r="J38" i="2"/>
  <c r="F38" i="2"/>
  <c r="H15" i="6" l="1"/>
  <c r="E18" i="6"/>
  <c r="G18" i="6" s="1"/>
  <c r="H18" i="6" s="1"/>
  <c r="H16" i="6"/>
  <c r="K19" i="11" l="1"/>
  <c r="K18" i="11" l="1"/>
  <c r="K17" i="11" l="1"/>
  <c r="K15" i="11"/>
  <c r="C14" i="7" l="1"/>
  <c r="F14" i="7" s="1"/>
  <c r="J21" i="2" l="1"/>
  <c r="F21" i="2"/>
  <c r="J52" i="2" l="1"/>
  <c r="F52" i="2"/>
  <c r="J51" i="2"/>
  <c r="F51" i="2"/>
  <c r="J24" i="2"/>
  <c r="F24" i="2"/>
  <c r="F28" i="2"/>
  <c r="J28" i="2"/>
  <c r="H14" i="6"/>
  <c r="H13" i="6" l="1"/>
  <c r="F43" i="2"/>
  <c r="J43" i="2"/>
  <c r="J37" i="2"/>
  <c r="F37" i="2"/>
  <c r="J45" i="2"/>
  <c r="F45" i="2"/>
  <c r="J16" i="2"/>
  <c r="F16" i="2"/>
  <c r="K14" i="11" l="1"/>
  <c r="K13" i="11" l="1"/>
  <c r="K16" i="11" s="1"/>
  <c r="H12" i="6" l="1"/>
  <c r="H11" i="6"/>
  <c r="H10" i="6"/>
  <c r="H9" i="6"/>
  <c r="N3" i="1" l="1"/>
  <c r="M3" i="1"/>
  <c r="N10" i="1"/>
  <c r="N12" i="1"/>
  <c r="N13" i="1"/>
  <c r="N14" i="1"/>
  <c r="N18" i="1"/>
  <c r="N22" i="1"/>
  <c r="N26" i="1"/>
  <c r="M26" i="1"/>
  <c r="M10" i="1"/>
  <c r="M12" i="1"/>
  <c r="M13" i="1"/>
  <c r="M14" i="1"/>
  <c r="M22" i="1"/>
  <c r="M18" i="1"/>
  <c r="J15" i="2" l="1"/>
  <c r="F15" i="2"/>
  <c r="J7" i="2"/>
  <c r="F7" i="2"/>
  <c r="J49" i="2"/>
  <c r="J48" i="2"/>
  <c r="J44" i="2"/>
  <c r="J41" i="2"/>
  <c r="J40" i="2"/>
  <c r="J39" i="2"/>
  <c r="J36" i="2"/>
  <c r="J34" i="2"/>
  <c r="J30" i="2"/>
  <c r="J25" i="2"/>
  <c r="J23" i="2"/>
  <c r="J22" i="2"/>
  <c r="J20" i="2"/>
  <c r="J18" i="2"/>
  <c r="J17" i="2"/>
  <c r="J13" i="2"/>
  <c r="J11" i="2"/>
  <c r="J10" i="2"/>
  <c r="J9" i="2"/>
  <c r="J8" i="2"/>
  <c r="J6" i="2"/>
  <c r="H50" i="2"/>
  <c r="H42" i="2"/>
  <c r="H35" i="2"/>
  <c r="H29" i="2"/>
  <c r="H19" i="2"/>
  <c r="H5" i="2"/>
  <c r="F49" i="2"/>
  <c r="F48" i="2"/>
  <c r="F44" i="2"/>
  <c r="F41" i="2"/>
  <c r="F40" i="2"/>
  <c r="F39" i="2"/>
  <c r="F36" i="2"/>
  <c r="F30" i="2"/>
  <c r="F25" i="2"/>
  <c r="F23" i="2"/>
  <c r="F22" i="2"/>
  <c r="F20" i="2"/>
  <c r="F18" i="2"/>
  <c r="F17" i="2"/>
  <c r="F13" i="2"/>
  <c r="F11" i="2"/>
  <c r="F10" i="2"/>
  <c r="F9" i="2"/>
  <c r="F8" i="2"/>
  <c r="F6" i="2"/>
  <c r="D50" i="2"/>
  <c r="D42" i="2"/>
  <c r="D35" i="2"/>
  <c r="D29" i="2"/>
  <c r="D19" i="2"/>
  <c r="D5" i="2"/>
  <c r="K11" i="11"/>
  <c r="K26" i="1"/>
  <c r="K25" i="1"/>
  <c r="K22" i="1"/>
  <c r="K21" i="1"/>
  <c r="K20" i="1"/>
  <c r="K19" i="1"/>
  <c r="K18" i="1"/>
  <c r="K17" i="1"/>
  <c r="K14" i="1"/>
  <c r="K13" i="1"/>
  <c r="K12" i="1"/>
  <c r="K10" i="1"/>
  <c r="K8" i="1"/>
  <c r="K7" i="1"/>
  <c r="K6" i="1"/>
  <c r="K5" i="1"/>
  <c r="J26" i="1"/>
  <c r="J22" i="1"/>
  <c r="J21" i="1"/>
  <c r="J19" i="1"/>
  <c r="J18" i="1"/>
  <c r="J17" i="1"/>
  <c r="J14" i="1"/>
  <c r="J13" i="1"/>
  <c r="J12" i="1"/>
  <c r="J10" i="1"/>
  <c r="J8" i="1"/>
  <c r="J7" i="1"/>
  <c r="J6" i="1"/>
  <c r="J5" i="1"/>
  <c r="H53" i="2" l="1"/>
  <c r="D53" i="2"/>
  <c r="K10" i="11"/>
  <c r="K9" i="11" l="1"/>
  <c r="K12" i="11" s="1"/>
  <c r="H8" i="11"/>
  <c r="H12" i="11" s="1"/>
  <c r="F8" i="11"/>
  <c r="F12" i="11" s="1"/>
  <c r="F16" i="11" s="1"/>
  <c r="F20" i="11" s="1"/>
  <c r="D8" i="11"/>
  <c r="D12" i="11" s="1"/>
  <c r="D16" i="11" s="1"/>
  <c r="D20" i="11" s="1"/>
  <c r="K7" i="11"/>
  <c r="K6" i="11"/>
  <c r="K5" i="11"/>
  <c r="K8" i="11" l="1"/>
  <c r="H16" i="11"/>
  <c r="H20" i="11" s="1"/>
  <c r="L10" i="11"/>
  <c r="E14" i="11"/>
  <c r="E6" i="11"/>
  <c r="E19" i="11"/>
  <c r="E17" i="11"/>
  <c r="E10" i="11"/>
  <c r="E5" i="11"/>
  <c r="E11" i="11"/>
  <c r="D22" i="11"/>
  <c r="E15" i="11"/>
  <c r="E13" i="11"/>
  <c r="E9" i="11"/>
  <c r="E18" i="11"/>
  <c r="E7" i="11"/>
  <c r="G19" i="11"/>
  <c r="G17" i="11"/>
  <c r="G10" i="11"/>
  <c r="I10" i="11" s="1"/>
  <c r="J10" i="11" s="1"/>
  <c r="G5" i="11"/>
  <c r="G6" i="11"/>
  <c r="I6" i="11" s="1"/>
  <c r="J6" i="11" s="1"/>
  <c r="F22" i="11"/>
  <c r="G15" i="11"/>
  <c r="G13" i="11"/>
  <c r="I13" i="11" s="1"/>
  <c r="J13" i="11" s="1"/>
  <c r="G9" i="11"/>
  <c r="G14" i="11"/>
  <c r="I14" i="11" s="1"/>
  <c r="J14" i="11" s="1"/>
  <c r="G18" i="11"/>
  <c r="G11" i="11"/>
  <c r="I11" i="11" s="1"/>
  <c r="J11" i="11" s="1"/>
  <c r="G7" i="11"/>
  <c r="I7" i="11" s="1"/>
  <c r="J7" i="11" s="1"/>
  <c r="K20" i="11" l="1"/>
  <c r="H22" i="11"/>
  <c r="E16" i="11"/>
  <c r="E12" i="11"/>
  <c r="E8" i="11"/>
  <c r="E20" i="11"/>
  <c r="G20" i="11"/>
  <c r="I9" i="11"/>
  <c r="J9" i="11" s="1"/>
  <c r="G12" i="11"/>
  <c r="G16" i="11"/>
  <c r="I5" i="11"/>
  <c r="G8" i="11"/>
  <c r="E21" i="11" l="1"/>
  <c r="G21" i="11"/>
  <c r="I8" i="11"/>
  <c r="I12" i="11" s="1"/>
  <c r="I16" i="11" s="1"/>
  <c r="I20" i="11" s="1"/>
  <c r="J5" i="11"/>
  <c r="J8" i="11" s="1"/>
  <c r="J12" i="11" s="1"/>
  <c r="J16" i="11" s="1"/>
  <c r="J20" i="11" s="1"/>
  <c r="F34" i="2"/>
  <c r="I50" i="2"/>
  <c r="G50" i="2"/>
  <c r="E50" i="2"/>
  <c r="C50" i="2"/>
  <c r="I42" i="2"/>
  <c r="G42" i="2"/>
  <c r="E42" i="2"/>
  <c r="C42" i="2"/>
  <c r="I35" i="2"/>
  <c r="G35" i="2"/>
  <c r="E35" i="2"/>
  <c r="C35" i="2"/>
  <c r="I29" i="2"/>
  <c r="G29" i="2"/>
  <c r="E29" i="2"/>
  <c r="C29" i="2"/>
  <c r="I19" i="2"/>
  <c r="G19" i="2"/>
  <c r="E19" i="2"/>
  <c r="C19" i="2"/>
  <c r="I5" i="2"/>
  <c r="G5" i="2"/>
  <c r="E5" i="2"/>
  <c r="C5" i="2"/>
  <c r="E53" i="2" l="1"/>
  <c r="I53" i="2"/>
  <c r="F29" i="2"/>
  <c r="F50" i="2"/>
  <c r="J5" i="2"/>
  <c r="J50" i="2"/>
  <c r="F35" i="2"/>
  <c r="F42" i="2"/>
  <c r="C53" i="2"/>
  <c r="J42" i="2"/>
  <c r="G53" i="2"/>
  <c r="J35" i="2"/>
  <c r="F5" i="2"/>
  <c r="J19" i="2"/>
  <c r="J29" i="2"/>
  <c r="F19" i="2"/>
  <c r="J53" i="2" l="1"/>
  <c r="F53" i="2"/>
  <c r="E11" i="1" l="1"/>
  <c r="I35" i="5" l="1"/>
  <c r="H35" i="5"/>
  <c r="G35" i="5"/>
  <c r="F35" i="5"/>
  <c r="E35" i="5"/>
  <c r="D35" i="5"/>
  <c r="C35" i="5"/>
  <c r="K72" i="5" l="1"/>
  <c r="K54" i="5"/>
  <c r="J54" i="5"/>
  <c r="J72" i="5"/>
  <c r="H24" i="1" l="1"/>
  <c r="H16" i="1"/>
  <c r="H11" i="1"/>
  <c r="G16" i="1"/>
  <c r="G24" i="1"/>
  <c r="H4" i="1"/>
  <c r="H9" i="1" l="1"/>
  <c r="H15" i="1" l="1"/>
  <c r="H23" i="1" s="1"/>
  <c r="H27" i="1" s="1"/>
  <c r="D18" i="6"/>
  <c r="E19" i="6" l="1"/>
  <c r="G9" i="1" l="1"/>
  <c r="G4" i="1"/>
  <c r="G15" i="1" l="1"/>
  <c r="G23" i="1" s="1"/>
  <c r="G27" i="1" s="1"/>
  <c r="I72" i="5" l="1"/>
  <c r="I55" i="5" s="1"/>
  <c r="H72" i="5"/>
  <c r="H55" i="5" s="1"/>
  <c r="G72" i="5"/>
  <c r="G55" i="5" s="1"/>
  <c r="F72" i="5"/>
  <c r="F55" i="5" s="1"/>
  <c r="E72" i="5"/>
  <c r="E55" i="5" s="1"/>
  <c r="D72" i="5"/>
  <c r="D55" i="5" s="1"/>
  <c r="C72" i="5"/>
  <c r="C55" i="5" s="1"/>
  <c r="D24" i="1" l="1"/>
  <c r="D16" i="1"/>
  <c r="D11" i="1"/>
  <c r="D9" i="1" s="1"/>
  <c r="D4" i="1"/>
  <c r="D15" i="1" l="1"/>
  <c r="D23" i="1" s="1"/>
  <c r="D27" i="1" s="1"/>
  <c r="I54" i="5" l="1"/>
  <c r="H54" i="5"/>
  <c r="G54" i="5"/>
  <c r="F54" i="5"/>
  <c r="E54" i="5"/>
  <c r="D54" i="5"/>
  <c r="C54" i="5"/>
  <c r="C17" i="6" l="1"/>
  <c r="C18" i="6" s="1"/>
  <c r="D19" i="6" s="1"/>
  <c r="K24" i="1" l="1"/>
  <c r="K11" i="1"/>
  <c r="K4" i="1"/>
  <c r="K16" i="1"/>
  <c r="K9" i="1" l="1"/>
  <c r="I4" i="1"/>
  <c r="E24" i="1"/>
  <c r="I11" i="1"/>
  <c r="J11" i="1" s="1"/>
  <c r="I16" i="1"/>
  <c r="J16" i="1" s="1"/>
  <c r="E9" i="1"/>
  <c r="E16" i="1"/>
  <c r="I24" i="1"/>
  <c r="J24" i="1" s="1"/>
  <c r="E4" i="1"/>
  <c r="J4" i="1" l="1"/>
  <c r="K15" i="1"/>
  <c r="K23" i="1" s="1"/>
  <c r="I9" i="1"/>
  <c r="E15" i="1"/>
  <c r="E23" i="1" s="1"/>
  <c r="E27" i="1" s="1"/>
  <c r="J9" i="1" l="1"/>
  <c r="I15" i="1"/>
  <c r="J15" i="1" s="1"/>
  <c r="I23" i="1" l="1"/>
  <c r="I27" i="1" l="1"/>
</calcChain>
</file>

<file path=xl/sharedStrings.xml><?xml version="1.0" encoding="utf-8"?>
<sst xmlns="http://schemas.openxmlformats.org/spreadsheetml/2006/main" count="2287" uniqueCount="865">
  <si>
    <t>Kirje nimetus</t>
  </si>
  <si>
    <t>PÕHITEGEVUSE TULUD KOKKU</t>
  </si>
  <si>
    <t>Maksutulud</t>
  </si>
  <si>
    <t>Tulud kaupade ja teenuste müügist</t>
  </si>
  <si>
    <t>3500, 352</t>
  </si>
  <si>
    <t>Saadavad toetused tegevuskuludeks</t>
  </si>
  <si>
    <t>3825, 388</t>
  </si>
  <si>
    <t xml:space="preserve">Muud tegevustulud </t>
  </si>
  <si>
    <t>PÕHITEGEVUSE KULUD KOKKU</t>
  </si>
  <si>
    <t>41, 45</t>
  </si>
  <si>
    <t>Antavad toetused tegevuskuludeks</t>
  </si>
  <si>
    <t>Muud tegevuskulud</t>
  </si>
  <si>
    <t>Personalikulud</t>
  </si>
  <si>
    <t>Majandamiskulud</t>
  </si>
  <si>
    <t>60</t>
  </si>
  <si>
    <t>Muud kulud</t>
  </si>
  <si>
    <t>PÕHITEGEVUSE TULEM</t>
  </si>
  <si>
    <t>INVESTEERIMISTEGEVUS KOKKU</t>
  </si>
  <si>
    <t>Põhivara soetuseks antav sihtfinantseerimine(-)</t>
  </si>
  <si>
    <t>FINANTSEERIMISTEGEVUS</t>
  </si>
  <si>
    <t>258</t>
  </si>
  <si>
    <t>208</t>
  </si>
  <si>
    <t>LIKVIIDSETE VARADE MUUTUS
(+ suurenemine, - vähenemine)</t>
  </si>
  <si>
    <t>Täitmise %</t>
  </si>
  <si>
    <t>Täitmise jääk</t>
  </si>
  <si>
    <t>Investeeringud</t>
  </si>
  <si>
    <t>Investeeringud haridusvaldkonda</t>
  </si>
  <si>
    <t>Investeeringud kultuurivaldkonda</t>
  </si>
  <si>
    <t>Kabala mõis</t>
  </si>
  <si>
    <t>Investeeringud sotsiaalvaldkonda</t>
  </si>
  <si>
    <t>Investeerimine teedesse ja tänavatesse</t>
  </si>
  <si>
    <t>Rapla valla teehoiukava</t>
  </si>
  <si>
    <t>Investeerimine elu- ja looduskeskkonda</t>
  </si>
  <si>
    <t>Hajaasustusprogramm</t>
  </si>
  <si>
    <t xml:space="preserve">    Investeeringud kokku</t>
  </si>
  <si>
    <t>Planeeritust rohkem (+)/vähem (-)</t>
  </si>
  <si>
    <t>Jaanuar</t>
  </si>
  <si>
    <t>Veebruar</t>
  </si>
  <si>
    <t>Märts</t>
  </si>
  <si>
    <t>I kvartal</t>
  </si>
  <si>
    <t>Aprill</t>
  </si>
  <si>
    <t>Mai</t>
  </si>
  <si>
    <t>Juuni</t>
  </si>
  <si>
    <t>II kvartal</t>
  </si>
  <si>
    <t>Juuli</t>
  </si>
  <si>
    <t>August</t>
  </si>
  <si>
    <t>September</t>
  </si>
  <si>
    <t>III kvartal</t>
  </si>
  <si>
    <t>Oktoober</t>
  </si>
  <si>
    <t>November</t>
  </si>
  <si>
    <t>Detsember</t>
  </si>
  <si>
    <t>IV kvartal</t>
  </si>
  <si>
    <t>Eelarve</t>
  </si>
  <si>
    <t>Üle +/-alalaekumine</t>
  </si>
  <si>
    <t>Keskmine maksumaksjate arv</t>
  </si>
  <si>
    <t>Keskmise sissetuleku tõus Rapla vallas</t>
  </si>
  <si>
    <t>Maksumaksjad</t>
  </si>
  <si>
    <t>Keskmise sissetuleku tõus Rapla valla asutustes</t>
  </si>
  <si>
    <t>Maksumaksjate arvu tõus</t>
  </si>
  <si>
    <t>jaanuar</t>
  </si>
  <si>
    <t>veebruar</t>
  </si>
  <si>
    <t>Rapla Valla asutused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</si>
  <si>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</si>
  <si>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</si>
  <si>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</si>
  <si>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</si>
  <si>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</si>
  <si>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</si>
  <si>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</si>
  <si>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</si>
  <si>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Sissetulekud Rapla vallas</t>
  </si>
  <si>
    <t>november</t>
  </si>
  <si>
    <t>detsember</t>
  </si>
  <si>
    <t>RAHVASTIKU SÜNDMUSED 2018</t>
  </si>
  <si>
    <t>lahkus</t>
  </si>
  <si>
    <t>välismaalt</t>
  </si>
  <si>
    <t>Kokku elanikke</t>
  </si>
  <si>
    <t>Elanikke Rapla linnas</t>
  </si>
  <si>
    <t>Sünnid</t>
  </si>
  <si>
    <t>Surmad</t>
  </si>
  <si>
    <t>saabus valda</t>
  </si>
  <si>
    <t>lahkus vallast</t>
  </si>
  <si>
    <t>vallasisene liikumine</t>
  </si>
  <si>
    <t>välismaale</t>
  </si>
  <si>
    <t>valda</t>
  </si>
  <si>
    <t>kuu viimasel päeval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</si>
  <si>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</si>
  <si>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</si>
  <si>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</si>
  <si>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</si>
  <si>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</si>
  <si>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</si>
  <si>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</si>
  <si>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</si>
  <si>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</si>
  <si>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</si>
  <si>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</si>
  <si>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</si>
  <si>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KOKKU</t>
  </si>
  <si>
    <t>Keskmine töötute arv</t>
  </si>
  <si>
    <t>Maksumaksjate arv</t>
  </si>
  <si>
    <t>Rapla Spordihoone</t>
  </si>
  <si>
    <t>Rapla Staadion</t>
  </si>
  <si>
    <t>Rapla Vallavalitsus</t>
  </si>
  <si>
    <t>Täitmine</t>
  </si>
  <si>
    <t xml:space="preserve">3               </t>
  </si>
  <si>
    <t xml:space="preserve"> Tegevustulud</t>
  </si>
  <si>
    <t xml:space="preserve">30              </t>
  </si>
  <si>
    <t xml:space="preserve"> Maamaks</t>
  </si>
  <si>
    <t xml:space="preserve">32              </t>
  </si>
  <si>
    <t xml:space="preserve"> Kaupade ja teenuste müük</t>
  </si>
  <si>
    <t xml:space="preserve">3220            </t>
  </si>
  <si>
    <t xml:space="preserve"> Tulud haridusalasest tegevusest</t>
  </si>
  <si>
    <t xml:space="preserve">3221            </t>
  </si>
  <si>
    <t xml:space="preserve"> Tulud kultuuri-ja kunstialstest tegevustest</t>
  </si>
  <si>
    <t xml:space="preserve">3222            </t>
  </si>
  <si>
    <t xml:space="preserve"> Tulud spordi- ja puhkealaest tegevusest</t>
  </si>
  <si>
    <t xml:space="preserve">3224            </t>
  </si>
  <si>
    <t xml:space="preserve"> Tulud sotsiaalabialasest tegevusest</t>
  </si>
  <si>
    <t xml:space="preserve">3233            </t>
  </si>
  <si>
    <t xml:space="preserve"> Üüri- ja renditulud</t>
  </si>
  <si>
    <t xml:space="preserve">3238            </t>
  </si>
  <si>
    <t xml:space="preserve"> Muu toodete ja teenuste müük</t>
  </si>
  <si>
    <t xml:space="preserve">35              </t>
  </si>
  <si>
    <t xml:space="preserve"> Saadud toetused</t>
  </si>
  <si>
    <t xml:space="preserve">3500            </t>
  </si>
  <si>
    <t xml:space="preserve"> Saadud tegevuskulude sihtfinantseerimine</t>
  </si>
  <si>
    <t xml:space="preserve">3502            </t>
  </si>
  <si>
    <t xml:space="preserve"> Saadud sihtfinantseerimine põhivara soetuseks</t>
  </si>
  <si>
    <t xml:space="preserve">3520            </t>
  </si>
  <si>
    <t xml:space="preserve"> Valitsussektorisisesed toetused</t>
  </si>
  <si>
    <t xml:space="preserve">35200           </t>
  </si>
  <si>
    <t xml:space="preserve"> Tasandusfond</t>
  </si>
  <si>
    <t xml:space="preserve">35201           </t>
  </si>
  <si>
    <t xml:space="preserve"> Toetusfond</t>
  </si>
  <si>
    <t xml:space="preserve">38              </t>
  </si>
  <si>
    <t xml:space="preserve"> Muud tulud</t>
  </si>
  <si>
    <t xml:space="preserve">382510          </t>
  </si>
  <si>
    <t xml:space="preserve"> Kohaliku tähtsusega maardlate kaevandamise tasu</t>
  </si>
  <si>
    <t xml:space="preserve">382540          </t>
  </si>
  <si>
    <t xml:space="preserve"> Tasu vee erikasutusest</t>
  </si>
  <si>
    <t xml:space="preserve">655             </t>
  </si>
  <si>
    <t xml:space="preserve"> Kodumaistelt hoiustelt</t>
  </si>
  <si>
    <t xml:space="preserve">15              </t>
  </si>
  <si>
    <t xml:space="preserve">208             </t>
  </si>
  <si>
    <t xml:space="preserve"> Laenu tagastus</t>
  </si>
  <si>
    <t xml:space="preserve">41              </t>
  </si>
  <si>
    <t xml:space="preserve"> Sotsiaaltoetused</t>
  </si>
  <si>
    <t xml:space="preserve">4130            </t>
  </si>
  <si>
    <t xml:space="preserve"> Peretoetused</t>
  </si>
  <si>
    <t xml:space="preserve">4131            </t>
  </si>
  <si>
    <t xml:space="preserve"> Toimetulekutoetus ja täiendavad sotsiaaltoetused</t>
  </si>
  <si>
    <t xml:space="preserve">4133            </t>
  </si>
  <si>
    <t xml:space="preserve"> Toetused puuetega inimestele ja nende hooldajatele</t>
  </si>
  <si>
    <t xml:space="preserve">4134            </t>
  </si>
  <si>
    <t xml:space="preserve"> Õppe-, sõidu-, eluaseme- ja toitlustoetused</t>
  </si>
  <si>
    <t xml:space="preserve">4137            </t>
  </si>
  <si>
    <t xml:space="preserve"> Erijuhtudel riigi poolt makstav sotsiaalmaks </t>
  </si>
  <si>
    <t xml:space="preserve">4138            </t>
  </si>
  <si>
    <t xml:space="preserve"> Muud sotsiaaltoetused</t>
  </si>
  <si>
    <t xml:space="preserve">450             </t>
  </si>
  <si>
    <t xml:space="preserve"> Antud sihtfinantseerimine</t>
  </si>
  <si>
    <t xml:space="preserve">4500            </t>
  </si>
  <si>
    <t xml:space="preserve"> Antud sihtfinantseerimine tegevuskuludeks</t>
  </si>
  <si>
    <t xml:space="preserve">4502            </t>
  </si>
  <si>
    <t xml:space="preserve"> Antud sihtfinantseerimine põhivara soetuseks</t>
  </si>
  <si>
    <t xml:space="preserve"> Antud tegevustoetused</t>
  </si>
  <si>
    <t xml:space="preserve"> Liikmemekasud</t>
  </si>
  <si>
    <t xml:space="preserve">50              </t>
  </si>
  <si>
    <t xml:space="preserve"> Personalikulud</t>
  </si>
  <si>
    <t xml:space="preserve">5000            </t>
  </si>
  <si>
    <t xml:space="preserve"> Valitavate ametite töötasu / hüvitis</t>
  </si>
  <si>
    <t xml:space="preserve">5001            </t>
  </si>
  <si>
    <t xml:space="preserve"> Avaliku teenistuse ametnike töötasu</t>
  </si>
  <si>
    <t xml:space="preserve">5002            </t>
  </si>
  <si>
    <t xml:space="preserve"> Töötajate töötasu</t>
  </si>
  <si>
    <t xml:space="preserve">5005            </t>
  </si>
  <si>
    <t xml:space="preserve"> Töövõtulepingu alusel füüsilistele isikutele makstav tasu</t>
  </si>
  <si>
    <t xml:space="preserve">505             </t>
  </si>
  <si>
    <t xml:space="preserve"> Erisoodustused</t>
  </si>
  <si>
    <t xml:space="preserve">506             </t>
  </si>
  <si>
    <t xml:space="preserve">55              </t>
  </si>
  <si>
    <t xml:space="preserve"> Majandamiskulud</t>
  </si>
  <si>
    <t xml:space="preserve">5500            </t>
  </si>
  <si>
    <t xml:space="preserve"> Administreerimiskulud</t>
  </si>
  <si>
    <t xml:space="preserve">5502            </t>
  </si>
  <si>
    <t xml:space="preserve"> Uurimis ja arendustööd</t>
  </si>
  <si>
    <t xml:space="preserve">5503            </t>
  </si>
  <si>
    <t xml:space="preserve"> Lähetuskulud</t>
  </si>
  <si>
    <t xml:space="preserve">5504            </t>
  </si>
  <si>
    <t xml:space="preserve"> Koolituskulud</t>
  </si>
  <si>
    <t xml:space="preserve">5511            </t>
  </si>
  <si>
    <t xml:space="preserve"> Kinnistute, hoonete ja ruumide majandamiskulud</t>
  </si>
  <si>
    <t xml:space="preserve">551100          </t>
  </si>
  <si>
    <t xml:space="preserve"> Küte ja soojusenergia</t>
  </si>
  <si>
    <t xml:space="preserve">551101          </t>
  </si>
  <si>
    <t xml:space="preserve"> Elekter</t>
  </si>
  <si>
    <t xml:space="preserve">551102          </t>
  </si>
  <si>
    <t xml:space="preserve"> Vesi ja kanalisatsioon</t>
  </si>
  <si>
    <t xml:space="preserve">551103          </t>
  </si>
  <si>
    <t xml:space="preserve"> Korrashoiu ja remondimaterjalid</t>
  </si>
  <si>
    <t xml:space="preserve">551104          </t>
  </si>
  <si>
    <t xml:space="preserve"> Korrashoiuteenused</t>
  </si>
  <si>
    <t xml:space="preserve">551105          </t>
  </si>
  <si>
    <t xml:space="preserve"> Valveteenused</t>
  </si>
  <si>
    <t xml:space="preserve">551106          </t>
  </si>
  <si>
    <t xml:space="preserve"> Remont</t>
  </si>
  <si>
    <t xml:space="preserve">551107          </t>
  </si>
  <si>
    <t xml:space="preserve"> Kindlustusmaksed</t>
  </si>
  <si>
    <t xml:space="preserve">551108          </t>
  </si>
  <si>
    <t xml:space="preserve"> Üür ja rent</t>
  </si>
  <si>
    <t xml:space="preserve">551109          </t>
  </si>
  <si>
    <t xml:space="preserve"> Muud majandamiskulud</t>
  </si>
  <si>
    <t xml:space="preserve">5512            </t>
  </si>
  <si>
    <t xml:space="preserve"> Rajatiste majandamiskulud</t>
  </si>
  <si>
    <t xml:space="preserve">5513            </t>
  </si>
  <si>
    <t xml:space="preserve"> Sõidukite ülalpidamise kulud</t>
  </si>
  <si>
    <t xml:space="preserve">5514            </t>
  </si>
  <si>
    <t xml:space="preserve"> Info- ja kommunikatsioonitehnoloogia kulud</t>
  </si>
  <si>
    <t xml:space="preserve">5515            </t>
  </si>
  <si>
    <t xml:space="preserve"> Inventari majandamiskulud</t>
  </si>
  <si>
    <t xml:space="preserve">5521            </t>
  </si>
  <si>
    <t xml:space="preserve"> Toiduained ja toitlustusteenused</t>
  </si>
  <si>
    <t xml:space="preserve">5522            </t>
  </si>
  <si>
    <t xml:space="preserve"> Meditsiinikulud ja hügieenitarbed</t>
  </si>
  <si>
    <t xml:space="preserve">5523            </t>
  </si>
  <si>
    <t xml:space="preserve"> Teavikud ja kunstiesemed</t>
  </si>
  <si>
    <t xml:space="preserve">5524            </t>
  </si>
  <si>
    <t xml:space="preserve"> Õppevahendite ja koolituse kulud</t>
  </si>
  <si>
    <t xml:space="preserve">5525            </t>
  </si>
  <si>
    <t xml:space="preserve"> Kultuuri-ja vaba aja sisustamise kulud</t>
  </si>
  <si>
    <t xml:space="preserve">5526            </t>
  </si>
  <si>
    <t xml:space="preserve"> Sotsiaalteenused</t>
  </si>
  <si>
    <t xml:space="preserve">5532            </t>
  </si>
  <si>
    <t xml:space="preserve"> Eri- ja vormiriietus</t>
  </si>
  <si>
    <t xml:space="preserve">5539            </t>
  </si>
  <si>
    <t xml:space="preserve"> Muu erivarustus ja materjalid</t>
  </si>
  <si>
    <t xml:space="preserve">5540            </t>
  </si>
  <si>
    <t xml:space="preserve">60              </t>
  </si>
  <si>
    <t xml:space="preserve"> Muud tegevuskulud</t>
  </si>
  <si>
    <t xml:space="preserve">65              </t>
  </si>
  <si>
    <t xml:space="preserve"> Finantstulud ja -kulud</t>
  </si>
  <si>
    <t>K U L U D KOKKU</t>
  </si>
  <si>
    <t xml:space="preserve"> Tänavavalgustus</t>
  </si>
  <si>
    <t xml:space="preserve"> Territoriaalne planeerimine</t>
  </si>
  <si>
    <t>Rapla Vald (rahandusministeerium)</t>
  </si>
  <si>
    <t>Tulu/kulu liik</t>
  </si>
  <si>
    <t>Tulu liik</t>
  </si>
  <si>
    <t>Kulu liik</t>
  </si>
  <si>
    <t>Eelarevs planeeritud 2019</t>
  </si>
  <si>
    <t>2018 tegelik täitmine</t>
  </si>
  <si>
    <t>Koostanud</t>
  </si>
  <si>
    <t>Finantsjuht</t>
  </si>
  <si>
    <t>Küllike Orul</t>
  </si>
  <si>
    <t>RAHVASTIKU SÜNDMUSED 2019</t>
  </si>
  <si>
    <t>Võrdlus 2018</t>
  </si>
  <si>
    <t>EELARVE TULEM (ÜLE+ / PUUDUJÄÄK -)</t>
  </si>
  <si>
    <t xml:space="preserve"> Mitmesugused majanduamiskulud</t>
  </si>
  <si>
    <t>Nõuete ja kohustuste muutus</t>
  </si>
  <si>
    <t xml:space="preserve">322040          </t>
  </si>
  <si>
    <t xml:space="preserve"> Tasu toitlustamiskuludeks</t>
  </si>
  <si>
    <t xml:space="preserve">322090          </t>
  </si>
  <si>
    <t xml:space="preserve"> Muud tulud haridusalasest tegevusest</t>
  </si>
  <si>
    <t xml:space="preserve">322100          </t>
  </si>
  <si>
    <t xml:space="preserve"> Raamatukogude tasulised teenused</t>
  </si>
  <si>
    <t xml:space="preserve">322130          </t>
  </si>
  <si>
    <t xml:space="preserve"> Rapla Kultuurikeskus kino-, etenduste piletid</t>
  </si>
  <si>
    <t xml:space="preserve">322190          </t>
  </si>
  <si>
    <t xml:space="preserve"> Kultuurikeskuste muud tulud (v.a. ruumide rent)</t>
  </si>
  <si>
    <t xml:space="preserve">322430          </t>
  </si>
  <si>
    <t xml:space="preserve"> Üldhooldekodude tulud</t>
  </si>
  <si>
    <t xml:space="preserve">322450          </t>
  </si>
  <si>
    <t xml:space="preserve"> Tugikodude tulud</t>
  </si>
  <si>
    <t xml:space="preserve">322460          </t>
  </si>
  <si>
    <t xml:space="preserve"> Päevakeskuste tulud</t>
  </si>
  <si>
    <t xml:space="preserve">322490          </t>
  </si>
  <si>
    <t xml:space="preserve"> Muud tulud sotsiaalabialasest tegevusest</t>
  </si>
  <si>
    <t xml:space="preserve">4               </t>
  </si>
  <si>
    <t xml:space="preserve"> Antud toetused</t>
  </si>
  <si>
    <t xml:space="preserve">5               </t>
  </si>
  <si>
    <t xml:space="preserve"> Tegevuskulud</t>
  </si>
  <si>
    <t xml:space="preserve">6               </t>
  </si>
  <si>
    <t xml:space="preserve"> Muud kulud</t>
  </si>
  <si>
    <t>Eelarevs planeeritud 2020</t>
  </si>
  <si>
    <t>RAHVASTIKU SÜNDMUSED 2020</t>
  </si>
  <si>
    <t xml:space="preserve">35000010        </t>
  </si>
  <si>
    <t xml:space="preserve"> Haridusministeerium</t>
  </si>
  <si>
    <t xml:space="preserve">35000016        </t>
  </si>
  <si>
    <t xml:space="preserve"> Muud avalikud õiguslikud asutused</t>
  </si>
  <si>
    <t xml:space="preserve">35000017        </t>
  </si>
  <si>
    <t xml:space="preserve"> Muud residendid</t>
  </si>
  <si>
    <t xml:space="preserve">3500005         </t>
  </si>
  <si>
    <t xml:space="preserve"> Kulturiministeerium</t>
  </si>
  <si>
    <t xml:space="preserve">3500008         </t>
  </si>
  <si>
    <t xml:space="preserve"> Põllumajandusministeerium</t>
  </si>
  <si>
    <t xml:space="preserve">3500009         </t>
  </si>
  <si>
    <t xml:space="preserve"> Rahandusministeerium</t>
  </si>
  <si>
    <t>Rapla Muusikakooli uue hoone eelprojekt</t>
  </si>
  <si>
    <t xml:space="preserve">Lasteaia tn 5, Rapla (keskraamatukogu) renoveerimisprojekti koostamine
</t>
  </si>
  <si>
    <t>Täiendav reserv hangete kallinemise katteks</t>
  </si>
  <si>
    <t>Valitsemine</t>
  </si>
  <si>
    <t>Territoriaalne planeerimine</t>
  </si>
  <si>
    <t>Maksumaksjate muutus 2020/2019</t>
  </si>
  <si>
    <t>Maksumaksjate arvuline muutus 2020/2019</t>
  </si>
  <si>
    <t xml:space="preserve">3502001         </t>
  </si>
  <si>
    <t xml:space="preserve"> Ministeeriumid</t>
  </si>
  <si>
    <t>Lisaeelarve 2020</t>
  </si>
  <si>
    <t>Mänguväljakud lasteaedades</t>
  </si>
  <si>
    <t>Vara müük</t>
  </si>
  <si>
    <t>Põhivara soetus</t>
  </si>
  <si>
    <t>Finantstulud</t>
  </si>
  <si>
    <t>Finantskulud</t>
  </si>
  <si>
    <t>Kohustuste võtmine</t>
  </si>
  <si>
    <t>Kohustuste tasumine</t>
  </si>
  <si>
    <t>Põhivara soetuseks saadav sihtfinantseerimine</t>
  </si>
  <si>
    <t>2019 tegelik täitmine</t>
  </si>
  <si>
    <t>Eelarevs planeeritud 2020 I lisaeelarve</t>
  </si>
  <si>
    <t xml:space="preserve">Aprill </t>
  </si>
  <si>
    <t>reservfondi jääk</t>
  </si>
  <si>
    <t xml:space="preserve">01              </t>
  </si>
  <si>
    <t xml:space="preserve"> ÜLDISED VALITSUSSEKTORI TEENUSED</t>
  </si>
  <si>
    <t xml:space="preserve">01111           </t>
  </si>
  <si>
    <t xml:space="preserve"> Valla- ja linnavolikogu</t>
  </si>
  <si>
    <t xml:space="preserve">01112           </t>
  </si>
  <si>
    <t xml:space="preserve"> Linna-ja vallavalitsus</t>
  </si>
  <si>
    <t xml:space="preserve">01330           </t>
  </si>
  <si>
    <t xml:space="preserve">01600           </t>
  </si>
  <si>
    <t xml:space="preserve"> Muud üldised valitsussektori teenused</t>
  </si>
  <si>
    <t xml:space="preserve">01700           </t>
  </si>
  <si>
    <t xml:space="preserve"> Valitsussektori võla teenindamine</t>
  </si>
  <si>
    <t xml:space="preserve">03              </t>
  </si>
  <si>
    <t xml:space="preserve"> AVALIK KORD JA JULGEOLEK</t>
  </si>
  <si>
    <t xml:space="preserve">03600           </t>
  </si>
  <si>
    <t xml:space="preserve"> Muu avalik kord ja julgeolek, sh haldus</t>
  </si>
  <si>
    <t xml:space="preserve">04              </t>
  </si>
  <si>
    <t xml:space="preserve"> MAJANDUS</t>
  </si>
  <si>
    <t xml:space="preserve">04510           </t>
  </si>
  <si>
    <t xml:space="preserve"> Maanteetransport</t>
  </si>
  <si>
    <t xml:space="preserve">04512           </t>
  </si>
  <si>
    <t xml:space="preserve"> Ühistranspordi korraldus</t>
  </si>
  <si>
    <t xml:space="preserve">04740           </t>
  </si>
  <si>
    <t xml:space="preserve">05              </t>
  </si>
  <si>
    <t xml:space="preserve"> KESKKONNAKAITSE</t>
  </si>
  <si>
    <t xml:space="preserve">05100           </t>
  </si>
  <si>
    <t xml:space="preserve"> Jäätmekäitlus</t>
  </si>
  <si>
    <t xml:space="preserve">05101           </t>
  </si>
  <si>
    <t xml:space="preserve"> Avalike alade puhastus</t>
  </si>
  <si>
    <t xml:space="preserve">05200           </t>
  </si>
  <si>
    <t xml:space="preserve"> Heitveekäitlus</t>
  </si>
  <si>
    <t xml:space="preserve">05400           </t>
  </si>
  <si>
    <t xml:space="preserve"> Bioloogilise mitmekesisuse ja maastiku kaitse</t>
  </si>
  <si>
    <t xml:space="preserve">06              </t>
  </si>
  <si>
    <t xml:space="preserve"> ELAMU- JA KOMMUNAALMAJANDUS</t>
  </si>
  <si>
    <t xml:space="preserve">06300           </t>
  </si>
  <si>
    <t xml:space="preserve"> Veevarustus</t>
  </si>
  <si>
    <t xml:space="preserve">06400           </t>
  </si>
  <si>
    <t xml:space="preserve">06605           </t>
  </si>
  <si>
    <t xml:space="preserve"> Muud elamu- ja kommunaalmajanduse tegevus</t>
  </si>
  <si>
    <t xml:space="preserve">07              </t>
  </si>
  <si>
    <t xml:space="preserve"> TERVISHOID</t>
  </si>
  <si>
    <t xml:space="preserve">07600           </t>
  </si>
  <si>
    <t xml:space="preserve"> Muu tervishoid, sh tervishoiu haldamine</t>
  </si>
  <si>
    <t xml:space="preserve">08              </t>
  </si>
  <si>
    <t xml:space="preserve"> VABA AEG, KULTUUR, RELIGIOON</t>
  </si>
  <si>
    <t xml:space="preserve">08102           </t>
  </si>
  <si>
    <t xml:space="preserve"> Sport</t>
  </si>
  <si>
    <t xml:space="preserve">08103           </t>
  </si>
  <si>
    <t xml:space="preserve"> Puhkepargid ja -baasid</t>
  </si>
  <si>
    <t xml:space="preserve">08107           </t>
  </si>
  <si>
    <t xml:space="preserve"> Noorsootöö ja noortekeskused</t>
  </si>
  <si>
    <t xml:space="preserve">08109           </t>
  </si>
  <si>
    <t xml:space="preserve"> Vaba aja üritused</t>
  </si>
  <si>
    <t xml:space="preserve">08201           </t>
  </si>
  <si>
    <t xml:space="preserve"> Raamatukogud</t>
  </si>
  <si>
    <t xml:space="preserve">08202           </t>
  </si>
  <si>
    <t xml:space="preserve"> Rahva-ja kultuurimajad</t>
  </si>
  <si>
    <t xml:space="preserve">08300           </t>
  </si>
  <si>
    <t xml:space="preserve"> Ringhäälingu- ja kirjastamisteenused</t>
  </si>
  <si>
    <t xml:space="preserve">08600           </t>
  </si>
  <si>
    <t xml:space="preserve"> Muu vaba aeg, kultuur, religioon, sh haldus</t>
  </si>
  <si>
    <t xml:space="preserve">09              </t>
  </si>
  <si>
    <t xml:space="preserve"> HARIDUS</t>
  </si>
  <si>
    <t xml:space="preserve">09110           </t>
  </si>
  <si>
    <t xml:space="preserve"> Alusharidus</t>
  </si>
  <si>
    <t xml:space="preserve">09212           </t>
  </si>
  <si>
    <t xml:space="preserve">09213           </t>
  </si>
  <si>
    <t xml:space="preserve">09510           </t>
  </si>
  <si>
    <t xml:space="preserve"> Noorte huviharidus ja huvitegevus</t>
  </si>
  <si>
    <t xml:space="preserve">09600           </t>
  </si>
  <si>
    <t xml:space="preserve"> Koolitransport</t>
  </si>
  <si>
    <t xml:space="preserve">09601           </t>
  </si>
  <si>
    <t xml:space="preserve"> Koolitoit</t>
  </si>
  <si>
    <t xml:space="preserve">09800           </t>
  </si>
  <si>
    <t xml:space="preserve"> Muu haridus, sh hariduse haldus</t>
  </si>
  <si>
    <t xml:space="preserve">10              </t>
  </si>
  <si>
    <t xml:space="preserve"> SOTSIAALNE KAITSE</t>
  </si>
  <si>
    <t xml:space="preserve">10121           </t>
  </si>
  <si>
    <t xml:space="preserve"> Muu puuetega inimeste sotsiaalne kaitse</t>
  </si>
  <si>
    <t xml:space="preserve">10200           </t>
  </si>
  <si>
    <t xml:space="preserve"> Eakate sotsiaalhoolekandeasutused</t>
  </si>
  <si>
    <t xml:space="preserve">10201           </t>
  </si>
  <si>
    <t xml:space="preserve"> Muu eakate sotsiaalne kaitse</t>
  </si>
  <si>
    <t xml:space="preserve">10400           </t>
  </si>
  <si>
    <t xml:space="preserve"> Asendus-  ja järelehooldus</t>
  </si>
  <si>
    <t xml:space="preserve">10402           </t>
  </si>
  <si>
    <t xml:space="preserve"> Muu perekondade ja laste sotsiaalne kaitse</t>
  </si>
  <si>
    <t xml:space="preserve">10600           </t>
  </si>
  <si>
    <t xml:space="preserve"> Eluasemeteenused sotsiaalsetele riskirühmadele</t>
  </si>
  <si>
    <t xml:space="preserve">10701           </t>
  </si>
  <si>
    <t xml:space="preserve"> Riiklik toimetulekutoetus</t>
  </si>
  <si>
    <t xml:space="preserve">10702           </t>
  </si>
  <si>
    <t xml:space="preserve"> Muu sotsiaalsete riskirühmade kaitse</t>
  </si>
  <si>
    <t xml:space="preserve">10900           </t>
  </si>
  <si>
    <t xml:space="preserve"> Muu sotsiaalne kaitse, sh sotsiaalse kaitse haldus</t>
  </si>
  <si>
    <t>Tegevusala</t>
  </si>
  <si>
    <t>Kaasava eelarve objektid</t>
  </si>
  <si>
    <t>viimane kuupäev</t>
  </si>
  <si>
    <t xml:space="preserve">August </t>
  </si>
  <si>
    <t xml:space="preserve"> Alu Kool</t>
  </si>
  <si>
    <t xml:space="preserve"> Kabala Lasteaed Põhikool</t>
  </si>
  <si>
    <t xml:space="preserve"> Kaiu Põhikool</t>
  </si>
  <si>
    <t xml:space="preserve"> Rapla Hooldekeskus</t>
  </si>
  <si>
    <t xml:space="preserve">11              </t>
  </si>
  <si>
    <t xml:space="preserve"> Rapla Lasteaed Kelluke</t>
  </si>
  <si>
    <t xml:space="preserve">      Tegevuskulud</t>
  </si>
  <si>
    <t xml:space="preserve">      Personalikulud</t>
  </si>
  <si>
    <t xml:space="preserve">      Majandamiskulud</t>
  </si>
  <si>
    <t xml:space="preserve">      Muud kulud</t>
  </si>
  <si>
    <t xml:space="preserve">12              </t>
  </si>
  <si>
    <t xml:space="preserve"> Rapla Lasteaed Päkapikk</t>
  </si>
  <si>
    <t xml:space="preserve">13              </t>
  </si>
  <si>
    <t xml:space="preserve"> Rapla Lasteaed Naksitrallid</t>
  </si>
  <si>
    <t xml:space="preserve"> Lasteaed Sinilill</t>
  </si>
  <si>
    <t xml:space="preserve">17              </t>
  </si>
  <si>
    <t xml:space="preserve"> Kaiu Lasteaed Triinutare</t>
  </si>
  <si>
    <t xml:space="preserve">21              </t>
  </si>
  <si>
    <t xml:space="preserve"> Rapla Kesklinna Kool</t>
  </si>
  <si>
    <t xml:space="preserve">22              </t>
  </si>
  <si>
    <t xml:space="preserve"> Rapla Vesiroosi Kool</t>
  </si>
  <si>
    <t xml:space="preserve">23              </t>
  </si>
  <si>
    <t xml:space="preserve"> Rapla Täiskasvanute Gümnaasium</t>
  </si>
  <si>
    <t xml:space="preserve">      Antud toetused</t>
  </si>
  <si>
    <t xml:space="preserve">24              </t>
  </si>
  <si>
    <t xml:space="preserve"> Hagudi Põhikool </t>
  </si>
  <si>
    <t xml:space="preserve">25              </t>
  </si>
  <si>
    <t xml:space="preserve">26              </t>
  </si>
  <si>
    <t xml:space="preserve">27              </t>
  </si>
  <si>
    <t xml:space="preserve"> Juuru Eduard Vilde Kool</t>
  </si>
  <si>
    <t xml:space="preserve">28              </t>
  </si>
  <si>
    <t xml:space="preserve">31              </t>
  </si>
  <si>
    <t xml:space="preserve"> Rapla Muusikakool</t>
  </si>
  <si>
    <t xml:space="preserve"> Kaiu Muusikakool</t>
  </si>
  <si>
    <t xml:space="preserve"> Rapla Keskraamatukogu</t>
  </si>
  <si>
    <t xml:space="preserve">51              </t>
  </si>
  <si>
    <t xml:space="preserve"> Rapla Kultuuri- ja Huvikeskus</t>
  </si>
  <si>
    <t xml:space="preserve">511             </t>
  </si>
  <si>
    <t xml:space="preserve"> Rapla Kultuurikeskus</t>
  </si>
  <si>
    <t xml:space="preserve">512             </t>
  </si>
  <si>
    <t xml:space="preserve"> Rapla Huvikool</t>
  </si>
  <si>
    <t xml:space="preserve">52              </t>
  </si>
  <si>
    <t xml:space="preserve"> Juuru Rahvamaja</t>
  </si>
  <si>
    <t xml:space="preserve">53              </t>
  </si>
  <si>
    <t xml:space="preserve"> Kaiu Rahvamaja</t>
  </si>
  <si>
    <t xml:space="preserve">54              </t>
  </si>
  <si>
    <t xml:space="preserve"> Kuimetsa Rahvamaja</t>
  </si>
  <si>
    <t xml:space="preserve">56              </t>
  </si>
  <si>
    <t xml:space="preserve"> Raikküla Valla Vabaajakeskus</t>
  </si>
  <si>
    <t xml:space="preserve">61              </t>
  </si>
  <si>
    <t xml:space="preserve"> Rapla Avatud Noortekeskus</t>
  </si>
  <si>
    <t xml:space="preserve">71              </t>
  </si>
  <si>
    <t xml:space="preserve">711             </t>
  </si>
  <si>
    <t xml:space="preserve"> Rapla Hooldekeskus statsionaar</t>
  </si>
  <si>
    <t xml:space="preserve">712             </t>
  </si>
  <si>
    <t xml:space="preserve"> Rapla Hooldekeskuses koduhooldus</t>
  </si>
  <si>
    <t xml:space="preserve">713             </t>
  </si>
  <si>
    <t xml:space="preserve"> Igapäevaelu toetamine</t>
  </si>
  <si>
    <t xml:space="preserve">715             </t>
  </si>
  <si>
    <t xml:space="preserve"> Alu Ühiselamu</t>
  </si>
  <si>
    <t xml:space="preserve">716             </t>
  </si>
  <si>
    <t xml:space="preserve"> Alu Tugikeskus Alus</t>
  </si>
  <si>
    <t xml:space="preserve">717             </t>
  </si>
  <si>
    <t xml:space="preserve"> Rapla Hooldekeskus (tervisekeskus)</t>
  </si>
  <si>
    <t xml:space="preserve">72              </t>
  </si>
  <si>
    <t xml:space="preserve"> Juuru ja Kaiu Hooldekodu</t>
  </si>
  <si>
    <t xml:space="preserve">81              </t>
  </si>
  <si>
    <t xml:space="preserve"> Rapla Varahaldus (majandus)</t>
  </si>
  <si>
    <t xml:space="preserve">811             </t>
  </si>
  <si>
    <t xml:space="preserve"> Rapla Varahaldus halduskulu</t>
  </si>
  <si>
    <t xml:space="preserve">812             </t>
  </si>
  <si>
    <t xml:space="preserve"> Varahaldus hoonete kulu</t>
  </si>
  <si>
    <t xml:space="preserve">8121            </t>
  </si>
  <si>
    <t xml:space="preserve"> Rapla Varahaldus Kodila Kool</t>
  </si>
  <si>
    <t xml:space="preserve">8122            </t>
  </si>
  <si>
    <t xml:space="preserve"> Rapla Varahaldus Õpilaskodu</t>
  </si>
  <si>
    <t xml:space="preserve">8123            </t>
  </si>
  <si>
    <t xml:space="preserve"> Hakuke Järlepas</t>
  </si>
  <si>
    <t xml:space="preserve">8125            </t>
  </si>
  <si>
    <t xml:space="preserve"> Härgla raamatukogu, Pääsupesa hoone</t>
  </si>
  <si>
    <t xml:space="preserve">91              </t>
  </si>
  <si>
    <t xml:space="preserve"> Juhtimisekulud</t>
  </si>
  <si>
    <t xml:space="preserve">      Laenu tagastus</t>
  </si>
  <si>
    <t xml:space="preserve">      Finantstulud ja -kulud</t>
  </si>
  <si>
    <t xml:space="preserve">911             </t>
  </si>
  <si>
    <t xml:space="preserve"> Vallavalitsus kokku</t>
  </si>
  <si>
    <t xml:space="preserve">912             </t>
  </si>
  <si>
    <t xml:space="preserve"> Volikogu</t>
  </si>
  <si>
    <t xml:space="preserve">913             </t>
  </si>
  <si>
    <t xml:space="preserve">914             </t>
  </si>
  <si>
    <t xml:space="preserve"> Vallavalitsus suhtekorraldus</t>
  </si>
  <si>
    <t xml:space="preserve">915             </t>
  </si>
  <si>
    <t xml:space="preserve">917             </t>
  </si>
  <si>
    <t xml:space="preserve"> Reservfond</t>
  </si>
  <si>
    <t xml:space="preserve">918             </t>
  </si>
  <si>
    <t xml:space="preserve"> Kohustused ja intress</t>
  </si>
  <si>
    <t xml:space="preserve">92              </t>
  </si>
  <si>
    <t xml:space="preserve">921             </t>
  </si>
  <si>
    <t xml:space="preserve"> Haridusvaldkond</t>
  </si>
  <si>
    <t xml:space="preserve">9211            </t>
  </si>
  <si>
    <t xml:space="preserve"> Õpilasliinid</t>
  </si>
  <si>
    <t xml:space="preserve">9212            </t>
  </si>
  <si>
    <t xml:space="preserve"> Arvlemine hariduse osas</t>
  </si>
  <si>
    <t xml:space="preserve">9213            </t>
  </si>
  <si>
    <t xml:space="preserve"> Toetavad tegevused (logopeedid)</t>
  </si>
  <si>
    <t xml:space="preserve">9214            </t>
  </si>
  <si>
    <t xml:space="preserve"> Perepäevahoid</t>
  </si>
  <si>
    <t xml:space="preserve">9216            </t>
  </si>
  <si>
    <t xml:space="preserve">9217            </t>
  </si>
  <si>
    <t xml:space="preserve"> Koolipiim</t>
  </si>
  <si>
    <t xml:space="preserve">9218            </t>
  </si>
  <si>
    <t xml:space="preserve"> Koolipuuvili</t>
  </si>
  <si>
    <t xml:space="preserve">9219            </t>
  </si>
  <si>
    <t xml:space="preserve">922             </t>
  </si>
  <si>
    <t xml:space="preserve"> Kultuurivaldkond</t>
  </si>
  <si>
    <t xml:space="preserve">9221            </t>
  </si>
  <si>
    <t xml:space="preserve">9222            </t>
  </si>
  <si>
    <t xml:space="preserve"> Püsitoetused</t>
  </si>
  <si>
    <t xml:space="preserve">9224            </t>
  </si>
  <si>
    <t xml:space="preserve"> Kultuuri valdkonna suhtekorraldus</t>
  </si>
  <si>
    <t xml:space="preserve">9225            </t>
  </si>
  <si>
    <t xml:space="preserve"> Külade ühendus, kantide kultuur</t>
  </si>
  <si>
    <t xml:space="preserve">9226            </t>
  </si>
  <si>
    <t xml:space="preserve"> Vabariiklikud ja ülevallalised sündmused</t>
  </si>
  <si>
    <t xml:space="preserve">923             </t>
  </si>
  <si>
    <t xml:space="preserve"> Spordivaldkond</t>
  </si>
  <si>
    <t xml:space="preserve">9231            </t>
  </si>
  <si>
    <t xml:space="preserve"> Spordiõpe</t>
  </si>
  <si>
    <t xml:space="preserve">9232            </t>
  </si>
  <si>
    <t xml:space="preserve"> Esindusvõistkond</t>
  </si>
  <si>
    <t xml:space="preserve">9233            </t>
  </si>
  <si>
    <t xml:space="preserve"> Projektitoetused-sport</t>
  </si>
  <si>
    <t xml:space="preserve">9234            </t>
  </si>
  <si>
    <t xml:space="preserve"> Püsitoetused (spordiliit, valla esindusvõistlused)</t>
  </si>
  <si>
    <t xml:space="preserve">9236            </t>
  </si>
  <si>
    <t xml:space="preserve"> Spordimajade/puhkeparkide haldus</t>
  </si>
  <si>
    <t xml:space="preserve">9237            </t>
  </si>
  <si>
    <t xml:space="preserve"> Spordiplatside hooldus</t>
  </si>
  <si>
    <t xml:space="preserve">9238            </t>
  </si>
  <si>
    <t xml:space="preserve"> Jõusaal Kaius</t>
  </si>
  <si>
    <t xml:space="preserve">9239            </t>
  </si>
  <si>
    <t xml:space="preserve">924             </t>
  </si>
  <si>
    <t xml:space="preserve"> Noorsootöö</t>
  </si>
  <si>
    <t xml:space="preserve">9248            </t>
  </si>
  <si>
    <t xml:space="preserve"> Noortevolikogu</t>
  </si>
  <si>
    <t xml:space="preserve">925             </t>
  </si>
  <si>
    <t xml:space="preserve"> Sotsiaalvaldkond</t>
  </si>
  <si>
    <t xml:space="preserve">9251            </t>
  </si>
  <si>
    <t xml:space="preserve"> Riiklikud toetused</t>
  </si>
  <si>
    <t xml:space="preserve">92511           </t>
  </si>
  <si>
    <t xml:space="preserve"> Toimetulekutoetus</t>
  </si>
  <si>
    <t xml:space="preserve">92514           </t>
  </si>
  <si>
    <t xml:space="preserve"> Asendushooldusteenus</t>
  </si>
  <si>
    <t xml:space="preserve">92515           </t>
  </si>
  <si>
    <t xml:space="preserve"> Matusetoetus</t>
  </si>
  <si>
    <t xml:space="preserve">92516           </t>
  </si>
  <si>
    <t xml:space="preserve"> Raske ja sügava puudega laste hoiuteenus</t>
  </si>
  <si>
    <t xml:space="preserve">9252            </t>
  </si>
  <si>
    <t xml:space="preserve"> Kohaliku Omavalitsuse toetused</t>
  </si>
  <si>
    <t xml:space="preserve">92521           </t>
  </si>
  <si>
    <t xml:space="preserve"> Hooldajatoetus</t>
  </si>
  <si>
    <t xml:space="preserve">92522           </t>
  </si>
  <si>
    <t xml:space="preserve"> Puudega lapse hooldajatoetus</t>
  </si>
  <si>
    <t xml:space="preserve">92523           </t>
  </si>
  <si>
    <t xml:space="preserve"> Toiduraha toetus</t>
  </si>
  <si>
    <t xml:space="preserve">92524           </t>
  </si>
  <si>
    <t xml:space="preserve"> Toimetuleku tagamise toetus (ka. huviharidus, lastelaagrid jm.)</t>
  </si>
  <si>
    <t xml:space="preserve">92525           </t>
  </si>
  <si>
    <t xml:space="preserve"> Sünnitoetus</t>
  </si>
  <si>
    <t xml:space="preserve">92526           </t>
  </si>
  <si>
    <t xml:space="preserve"> 1 klassi astuja toetus</t>
  </si>
  <si>
    <t xml:space="preserve">92527           </t>
  </si>
  <si>
    <t xml:space="preserve"> Ühekordsed sotsiaaltoetused</t>
  </si>
  <si>
    <t xml:space="preserve">92528           </t>
  </si>
  <si>
    <t xml:space="preserve">92529           </t>
  </si>
  <si>
    <t xml:space="preserve">9253            </t>
  </si>
  <si>
    <t xml:space="preserve">92531           </t>
  </si>
  <si>
    <t xml:space="preserve"> Arvlemine Hooldekodudega</t>
  </si>
  <si>
    <t xml:space="preserve">92532           </t>
  </si>
  <si>
    <t xml:space="preserve"> Sotsiaaltransport ja kindlustamata isikud</t>
  </si>
  <si>
    <t xml:space="preserve">92533           </t>
  </si>
  <si>
    <t xml:space="preserve"> Nõustamisteenus</t>
  </si>
  <si>
    <t xml:space="preserve">92534           </t>
  </si>
  <si>
    <t xml:space="preserve">92535           </t>
  </si>
  <si>
    <t xml:space="preserve"> Püsitoetused seltsingutele</t>
  </si>
  <si>
    <t xml:space="preserve">92536           </t>
  </si>
  <si>
    <t xml:space="preserve"> Abivajaja lapse tugiteenus </t>
  </si>
  <si>
    <t xml:space="preserve">92537           </t>
  </si>
  <si>
    <t xml:space="preserve"> Puudega inimese elukoha kohandamine</t>
  </si>
  <si>
    <t xml:space="preserve">92538           </t>
  </si>
  <si>
    <t xml:space="preserve"> Sotsiaalkorterid</t>
  </si>
  <si>
    <t xml:space="preserve">92539           </t>
  </si>
  <si>
    <t xml:space="preserve"> Muud tegevused (Koduhooldus)</t>
  </si>
  <si>
    <t xml:space="preserve">9254            </t>
  </si>
  <si>
    <t xml:space="preserve"> Toetus tervishoiule</t>
  </si>
  <si>
    <t xml:space="preserve">93              </t>
  </si>
  <si>
    <t xml:space="preserve">      Antud sihtfinantseerimine põhivara soetuseks</t>
  </si>
  <si>
    <t xml:space="preserve">931             </t>
  </si>
  <si>
    <t xml:space="preserve"> Avalik kord</t>
  </si>
  <si>
    <t xml:space="preserve">932             </t>
  </si>
  <si>
    <t xml:space="preserve"> Teed ja tänavad</t>
  </si>
  <si>
    <t xml:space="preserve">9321            </t>
  </si>
  <si>
    <t xml:space="preserve"> Lumetõrje</t>
  </si>
  <si>
    <t xml:space="preserve">9322            </t>
  </si>
  <si>
    <t xml:space="preserve"> Teede, tänavate korrashoid (k.a teehoikava)</t>
  </si>
  <si>
    <t xml:space="preserve">9323            </t>
  </si>
  <si>
    <t xml:space="preserve"> Avariitööd</t>
  </si>
  <si>
    <t xml:space="preserve">9324            </t>
  </si>
  <si>
    <t xml:space="preserve"> Korrashoiukulud (puude lõikus, teeääred)</t>
  </si>
  <si>
    <t xml:space="preserve">9325            </t>
  </si>
  <si>
    <t xml:space="preserve"> Tööauto kulu</t>
  </si>
  <si>
    <t xml:space="preserve">9328            </t>
  </si>
  <si>
    <t xml:space="preserve">9329            </t>
  </si>
  <si>
    <t xml:space="preserve"> Muud tegevused</t>
  </si>
  <si>
    <t xml:space="preserve">933             </t>
  </si>
  <si>
    <t xml:space="preserve"> Keskkonnakulud </t>
  </si>
  <si>
    <t xml:space="preserve">9331            </t>
  </si>
  <si>
    <t xml:space="preserve"> Haljasalade korrashoid</t>
  </si>
  <si>
    <t xml:space="preserve">9332            </t>
  </si>
  <si>
    <t xml:space="preserve">9333            </t>
  </si>
  <si>
    <t xml:space="preserve"> Veekogude hooldus</t>
  </si>
  <si>
    <t xml:space="preserve">9334            </t>
  </si>
  <si>
    <t xml:space="preserve"> Jäätmekäitlus </t>
  </si>
  <si>
    <t xml:space="preserve">9335            </t>
  </si>
  <si>
    <t xml:space="preserve"> Loomade Hoiupaik</t>
  </si>
  <si>
    <t xml:space="preserve">9336            </t>
  </si>
  <si>
    <t xml:space="preserve"> Sadeveed</t>
  </si>
  <si>
    <t xml:space="preserve">9337            </t>
  </si>
  <si>
    <t xml:space="preserve"> Väikevahendid</t>
  </si>
  <si>
    <t xml:space="preserve">9338            </t>
  </si>
  <si>
    <t xml:space="preserve"> Hajaasustuse projektid</t>
  </si>
  <si>
    <t xml:space="preserve">934             </t>
  </si>
  <si>
    <t xml:space="preserve"> Elamu ja kommunaalmajandus</t>
  </si>
  <si>
    <t xml:space="preserve">9341            </t>
  </si>
  <si>
    <t xml:space="preserve">9342            </t>
  </si>
  <si>
    <t xml:space="preserve"> Munitsipaalkorterid</t>
  </si>
  <si>
    <t xml:space="preserve">9344            </t>
  </si>
  <si>
    <t xml:space="preserve"> Rapla Õppekeskus</t>
  </si>
  <si>
    <t xml:space="preserve">9346            </t>
  </si>
  <si>
    <t xml:space="preserve">9348            </t>
  </si>
  <si>
    <t>Osakond</t>
  </si>
  <si>
    <t>Vastutaja lõikes</t>
  </si>
  <si>
    <t xml:space="preserve">September </t>
  </si>
  <si>
    <t xml:space="preserve">3500007         </t>
  </si>
  <si>
    <t xml:space="preserve"> Siseministeerium</t>
  </si>
  <si>
    <t xml:space="preserve">Rapla, Juuru ja Kaiu skatepargid </t>
  </si>
  <si>
    <t xml:space="preserve">Oktoober </t>
  </si>
  <si>
    <t>Rapla Kultuuri- ja Huvikeskus (ekraan Keskväljak)</t>
  </si>
  <si>
    <t>Tänavavalgustus (vald)</t>
  </si>
  <si>
    <t xml:space="preserve">322000          </t>
  </si>
  <si>
    <t xml:space="preserve"> Tulu koolitusteenuste osutamisest (arvlemine)</t>
  </si>
  <si>
    <t xml:space="preserve">3220001         </t>
  </si>
  <si>
    <t xml:space="preserve">3220201         </t>
  </si>
  <si>
    <t xml:space="preserve">3220202         </t>
  </si>
  <si>
    <t xml:space="preserve"> Õppevahendite tasu</t>
  </si>
  <si>
    <t xml:space="preserve">35000011        </t>
  </si>
  <si>
    <t xml:space="preserve"> Sotsiaalministeerium</t>
  </si>
  <si>
    <t>T U L U D KOKKU</t>
  </si>
  <si>
    <t xml:space="preserve">4521            </t>
  </si>
  <si>
    <t xml:space="preserve">4528            </t>
  </si>
  <si>
    <t xml:space="preserve">      Põhivarade soetamine/renoveerimine</t>
  </si>
  <si>
    <t xml:space="preserve">8126            </t>
  </si>
  <si>
    <t xml:space="preserve"> Rapla Turg, Mahtra maja</t>
  </si>
  <si>
    <t xml:space="preserve"> Sotsiaaltöö korraldamine (auto,IT,esindus)</t>
  </si>
  <si>
    <t xml:space="preserve"> Rapla Kalmistu, Rapla Lennuväli</t>
  </si>
  <si>
    <t xml:space="preserve"> Põhivarade soetamine/renoveerimine</t>
  </si>
  <si>
    <t xml:space="preserve"> Muud tegevused (k.a. ROL)</t>
  </si>
  <si>
    <t xml:space="preserve"> Põhi-üldkeskharidus  (Põhihariduse otsekulud-2018)</t>
  </si>
  <si>
    <t xml:space="preserve"> RTG  Üldkeskhariduse õpetajate tööjõukulud (alates 2019)</t>
  </si>
  <si>
    <t>Võrdlus 31.12.2019</t>
  </si>
  <si>
    <t>otsused</t>
  </si>
  <si>
    <t>täitmine</t>
  </si>
  <si>
    <t>Maksumaksjate muutus 2021/2020</t>
  </si>
  <si>
    <t>Maksumaksjate arvuline muutus 2021/2020</t>
  </si>
  <si>
    <t>Rapla vald keskmine brutotulu (statistika)</t>
  </si>
  <si>
    <t>Keskmine sissetulek Rapla vald</t>
  </si>
  <si>
    <t>kuu</t>
  </si>
  <si>
    <t>Eelarevs planeeritud 2021</t>
  </si>
  <si>
    <t>Tõus 2021/2020</t>
  </si>
  <si>
    <t xml:space="preserve">Tulumaksu arvestus 2018 - 2021 </t>
  </si>
  <si>
    <t>RAHVASTIKU SÜNDMUSED 2021</t>
  </si>
  <si>
    <t>s.h lahkus välisriiki</t>
  </si>
  <si>
    <t>s.h välisriigist valda</t>
  </si>
  <si>
    <t>Kokku elanikke kuu viimasel päeval</t>
  </si>
  <si>
    <t>Elanikke Rapla linnas kuu viimasel päeval</t>
  </si>
  <si>
    <t>KOKKU/muutus</t>
  </si>
  <si>
    <t xml:space="preserve"> Personalikuludega kaasnevad maksud ja sotsiaalkindlustusmaksed</t>
  </si>
  <si>
    <t>2021
eelarve</t>
  </si>
  <si>
    <t>2021 I lisaeelarve</t>
  </si>
  <si>
    <t xml:space="preserve">919             </t>
  </si>
  <si>
    <t xml:space="preserve"> VALIMISED</t>
  </si>
  <si>
    <t xml:space="preserve"> Kultuuritoetused (täiskasvanud, noored)</t>
  </si>
  <si>
    <t xml:space="preserve">9223            </t>
  </si>
  <si>
    <t xml:space="preserve"> Reserv</t>
  </si>
  <si>
    <t xml:space="preserve">9229            </t>
  </si>
  <si>
    <t xml:space="preserve"> Muud tegevused (laulupeolised)</t>
  </si>
  <si>
    <t xml:space="preserve">9243            </t>
  </si>
  <si>
    <t xml:space="preserve"> Huvihariduse vahendid</t>
  </si>
  <si>
    <t xml:space="preserve">92517           </t>
  </si>
  <si>
    <t xml:space="preserve"> Valla projektitoetused</t>
  </si>
  <si>
    <t xml:space="preserve">92541           </t>
  </si>
  <si>
    <t xml:space="preserve"> Toetus perearstikeskusele, haiglale</t>
  </si>
  <si>
    <t xml:space="preserve">9345            </t>
  </si>
  <si>
    <t xml:space="preserve">06100           </t>
  </si>
  <si>
    <t xml:space="preserve"> Elamumajanduse arendamine</t>
  </si>
  <si>
    <t xml:space="preserve">06200           </t>
  </si>
  <si>
    <t xml:space="preserve"> Kommunaalmajanduse arendamine</t>
  </si>
  <si>
    <t xml:space="preserve"> Kohustuste suurenemine</t>
  </si>
  <si>
    <t xml:space="preserve">323300          </t>
  </si>
  <si>
    <t xml:space="preserve"> Kinnisvarainvesteeringutelt</t>
  </si>
  <si>
    <t xml:space="preserve">323310          </t>
  </si>
  <si>
    <t xml:space="preserve"> Eluruumidelt</t>
  </si>
  <si>
    <t xml:space="preserve">323320          </t>
  </si>
  <si>
    <t xml:space="preserve"> Mitteeluruumidelt</t>
  </si>
  <si>
    <t xml:space="preserve">323330          </t>
  </si>
  <si>
    <t xml:space="preserve"> Muu vara üür ja rent</t>
  </si>
  <si>
    <t xml:space="preserve">323340          </t>
  </si>
  <si>
    <t xml:space="preserve"> Tulu elektrienergia müügist</t>
  </si>
  <si>
    <t xml:space="preserve">323350          </t>
  </si>
  <si>
    <t xml:space="preserve"> Tulu vee- ja kanalisatsiooniteenustest</t>
  </si>
  <si>
    <t xml:space="preserve">323360          </t>
  </si>
  <si>
    <t xml:space="preserve"> Tulu soojuse ja kütte müügist</t>
  </si>
  <si>
    <t xml:space="preserve">323390          </t>
  </si>
  <si>
    <t xml:space="preserve"> Muu tulu üüri ja rendiga kaasnevast tegevusest</t>
  </si>
  <si>
    <t>Täitmise jääk 31.03.2021</t>
  </si>
  <si>
    <t xml:space="preserve">2021 eelarve </t>
  </si>
  <si>
    <t xml:space="preserve">2021 I lisaeelarve </t>
  </si>
  <si>
    <t>2021
planeeritav
toetus</t>
  </si>
  <si>
    <t>2021 I lisaeelarve
planeeritav
toetus</t>
  </si>
  <si>
    <t>Lasteaed Triinutare ja Kaiu Põhikool</t>
  </si>
  <si>
    <t>Hagudi Kool (sadeveesüsteem, lateaia ühendamine kanalisatsiooniga)</t>
  </si>
  <si>
    <t>Hagudi Kool (gaasiküttele ülemineku tööde lõpetamine)</t>
  </si>
  <si>
    <t>Hakuke (Järlepa) sadevee äravool, pandused, puitterassid</t>
  </si>
  <si>
    <t>Kabala Lasteaed-Põhikooli koolimaja elektritööd</t>
  </si>
  <si>
    <t>Rapla Lasteaed Kelluke (köögi ventilatsioon)</t>
  </si>
  <si>
    <t>Kunstmurukattega jalgpallistaadion II etapp</t>
  </si>
  <si>
    <t>Rapla Hooldekeskus</t>
  </si>
  <si>
    <t>Rajatava Hooldekeskuse konsessioonihange</t>
  </si>
  <si>
    <t xml:space="preserve">Terviselinnaku parklad ja ligipääsud </t>
  </si>
  <si>
    <t>Rapla Keskväljaku II etapi projekteerimine ja ekspertiis</t>
  </si>
  <si>
    <t xml:space="preserve">Mänguväljakud </t>
  </si>
  <si>
    <t>Elamuarenduse toetus</t>
  </si>
  <si>
    <t>Rapla Vesiroosi Kool (taskupark)</t>
  </si>
  <si>
    <t>Kokku eraldatud reservfondist 2021</t>
  </si>
  <si>
    <t>Reservfond 2021</t>
  </si>
  <si>
    <t>Muutus 2021/2020</t>
  </si>
  <si>
    <t>Töötute arv Rapla vallas 2018-2021 (viimase kuupäeva seisuga)</t>
  </si>
  <si>
    <t>Keskmine brutokuupalk Eestis (statistika)</t>
  </si>
  <si>
    <t>Eesti keskmine brutotulu (statistika)</t>
  </si>
  <si>
    <t>Rapla maakond keskmine brutotulu (statistika)</t>
  </si>
  <si>
    <t>Keskmine sissetulek maksudeklaratsioonide väljamaksete alusel</t>
  </si>
  <si>
    <t>Strateegia</t>
  </si>
  <si>
    <t>12.07.2021 nr. 00 sõiduauto soetus koduhooldus-ja sotsiaaltööteenuse katkematuks tagamiseks Juuru ja Kaiu piirkonnas</t>
  </si>
  <si>
    <t>28.06.2021 nr 357 MTÜ Raplamaa Rattaklubi liikme Peeter Pruusi osalemiseks 2021.aastal toimuvatel suveolümpiamängudel Tokyos</t>
  </si>
  <si>
    <t>05.07.2021 nr 377 Õigusteenuste ost Laesson ja Partnerid OÜ</t>
  </si>
  <si>
    <t>24.05.2021 nr 295 MTÜ Rapla Korvpallikool heade tulemuste eest eesti Korvpalli meistriliigas ning Paf Eesti-Läti Korvpalliliigas 2020/2021 hooajal</t>
  </si>
  <si>
    <t xml:space="preserve">Rapla valla 2021. aasta eelarve investeeringute osa </t>
  </si>
  <si>
    <t xml:space="preserve">9215            </t>
  </si>
  <si>
    <t xml:space="preserve"> Haridusvaldkonna suhtekorraldus/motivatsioon</t>
  </si>
  <si>
    <t xml:space="preserve"> Muud tegevused (suhted+projektid)</t>
  </si>
  <si>
    <t xml:space="preserve"> Tugiisiku, lapsehoiu ja transporditeenus (meede 2021-2022)</t>
  </si>
  <si>
    <t xml:space="preserve"> Projektitoetused (TAI,ISTE,uus)</t>
  </si>
  <si>
    <t xml:space="preserve">08203           </t>
  </si>
  <si>
    <t xml:space="preserve"> Muuseumid</t>
  </si>
  <si>
    <t xml:space="preserve">09500           </t>
  </si>
  <si>
    <t xml:space="preserve"> Täiskasvanute täienduskoolitus</t>
  </si>
  <si>
    <t xml:space="preserve">10500           </t>
  </si>
  <si>
    <t xml:space="preserve"> Töötute sotsiaalne kaitse</t>
  </si>
  <si>
    <t>Kaiu Terviseraja katte renoveerimine</t>
  </si>
  <si>
    <t xml:space="preserve">205             </t>
  </si>
  <si>
    <t xml:space="preserve"> Huvikoolide õppetulu (INF)</t>
  </si>
  <si>
    <t xml:space="preserve"> Lasteaia  õppetulu (INF)</t>
  </si>
  <si>
    <t xml:space="preserve">322110          </t>
  </si>
  <si>
    <t xml:space="preserve"> Rahva-ja kultuurimajade tasulised teenused</t>
  </si>
  <si>
    <t xml:space="preserve">35000015        </t>
  </si>
  <si>
    <t xml:space="preserve"> Valitsussektorisse kuuluvatelt sihtasutustelt</t>
  </si>
  <si>
    <t xml:space="preserve">3500006         </t>
  </si>
  <si>
    <t xml:space="preserve"> Majandus ja Kommunikatsiooniministeerium</t>
  </si>
  <si>
    <t xml:space="preserve"> Saadud tegevustoetused</t>
  </si>
  <si>
    <t xml:space="preserve">3521            </t>
  </si>
  <si>
    <t xml:space="preserve">3810            </t>
  </si>
  <si>
    <t xml:space="preserve"> Kinnisvara investeeringute müük</t>
  </si>
  <si>
    <t xml:space="preserve">3811            </t>
  </si>
  <si>
    <t xml:space="preserve"> Materiaalse põhivara müük</t>
  </si>
  <si>
    <t xml:space="preserve">3825            </t>
  </si>
  <si>
    <t xml:space="preserve"> Tulud loodusressursside kasutamisest</t>
  </si>
  <si>
    <t xml:space="preserve">3880            </t>
  </si>
  <si>
    <t xml:space="preserve"> Väärteomenetluse trahvid</t>
  </si>
  <si>
    <t xml:space="preserve">3888            </t>
  </si>
  <si>
    <t xml:space="preserve"> Eespool nimetamata muud tulud</t>
  </si>
  <si>
    <t xml:space="preserve"> Kultuuri, hariduse ja sotsiaalvaldkonna abilinnapea</t>
  </si>
  <si>
    <t xml:space="preserve"> Muud üldised teenused(perekonnaseisu toimingud)</t>
  </si>
  <si>
    <t>2020 tegelik täitmine</t>
  </si>
  <si>
    <t>Lisaeelarve</t>
  </si>
  <si>
    <t>30.09.2021 täitmine</t>
  </si>
  <si>
    <t>Rapla valla 2021. aasta eelarve ja täitmine seisuga 30.09.2021. aasta</t>
  </si>
  <si>
    <t>Võrdlus 30.09.2020</t>
  </si>
  <si>
    <t>23.08.2021 nr 455 Rapla Hooldekeskuse hoone ehituse täiendavate kulude rahastamiseks</t>
  </si>
  <si>
    <t>Ü L D S E   K U L U D</t>
  </si>
  <si>
    <t>Kulud seisuga 30.09.2021.a.</t>
  </si>
  <si>
    <t xml:space="preserve"> Maksud</t>
  </si>
  <si>
    <t xml:space="preserve">3000            </t>
  </si>
  <si>
    <t xml:space="preserve"> Füüsilise isiku tulumaks</t>
  </si>
  <si>
    <t xml:space="preserve">3030            </t>
  </si>
  <si>
    <t xml:space="preserve">322200          </t>
  </si>
  <si>
    <t xml:space="preserve"> Spordibaaside ja spordikomplekside tulud</t>
  </si>
  <si>
    <t xml:space="preserve">3500003         </t>
  </si>
  <si>
    <t xml:space="preserve"> Keskkonnaministeerium</t>
  </si>
  <si>
    <t xml:space="preserve">3502006         </t>
  </si>
  <si>
    <t xml:space="preserve"> Mitteresidentidelt Euroopa Liit</t>
  </si>
  <si>
    <t xml:space="preserve">3818            </t>
  </si>
  <si>
    <t xml:space="preserve"> Varude müük</t>
  </si>
  <si>
    <t>Tulud seisuga 30.09.2021.a.</t>
  </si>
  <si>
    <t>Riigilõivud</t>
  </si>
  <si>
    <t>Tulud haridusalasest tegevusest</t>
  </si>
  <si>
    <t xml:space="preserve">611             </t>
  </si>
  <si>
    <t xml:space="preserve"> Avatud Noortekeskus (Rapla maja kulud)</t>
  </si>
  <si>
    <t xml:space="preserve">612             </t>
  </si>
  <si>
    <t xml:space="preserve"> Avatud Noortekeskus Alus (maja kulud)</t>
  </si>
  <si>
    <t xml:space="preserve">613             </t>
  </si>
  <si>
    <t xml:space="preserve"> Avatud Noortekeskus Kuusikul (maja kulud)</t>
  </si>
  <si>
    <t xml:space="preserve">614             </t>
  </si>
  <si>
    <t xml:space="preserve"> Kaiu Noortetuba (maja kulud)</t>
  </si>
  <si>
    <t xml:space="preserve">615             </t>
  </si>
  <si>
    <t xml:space="preserve"> Raikküla Avatud Noortekeskus (maja kulud)</t>
  </si>
  <si>
    <t xml:space="preserve">616             </t>
  </si>
  <si>
    <t xml:space="preserve"> Maleva korraldamine</t>
  </si>
  <si>
    <t xml:space="preserve"> Liikmemaksud, jm projektid</t>
  </si>
  <si>
    <t xml:space="preserve"> Arengukavaga seotud tegevused (kaasav eelarve)</t>
  </si>
  <si>
    <t xml:space="preserve"> Õppelaenud, projektid</t>
  </si>
  <si>
    <t xml:space="preserve"> Majandusvaldkonna abilinnapea</t>
  </si>
  <si>
    <t xml:space="preserve"> Puhkeparkide hooldus</t>
  </si>
  <si>
    <t xml:space="preserve"> Valla hooned </t>
  </si>
  <si>
    <t xml:space="preserve"> Muud valla rajatised (Keskväljak, jm)</t>
  </si>
  <si>
    <t>Kulud valdkondade lõikes seisuga 30.09.2021.a.</t>
  </si>
  <si>
    <t>Täitmine seisuga 30.09.2021</t>
  </si>
  <si>
    <t>Jääk seisuga 30.09.2021</t>
  </si>
  <si>
    <t>Rapla Lasteaed Naksitrallid (remont)</t>
  </si>
  <si>
    <t>Rapla Keskraamatukogu transpordivahendi soetus</t>
  </si>
  <si>
    <t>Hagudi seiklusrada, kabala mänguväljak</t>
  </si>
  <si>
    <t>Sotsiaalvaldkond - transpordivahendi soetus</t>
  </si>
  <si>
    <t xml:space="preserve">Tänavavalgustus </t>
  </si>
  <si>
    <t>Muud projektid</t>
  </si>
  <si>
    <t>Rapla Kesklinna Kool (välijõusaal)</t>
  </si>
  <si>
    <t>Rapla Kesklinna Kool (fassaadi parandus, remont)</t>
  </si>
  <si>
    <t>Juuru ja Kaiu Hooldekodu (remonttööd)</t>
  </si>
  <si>
    <t>Sotsiaalkorteri remont Põllu 1-34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</si>
</sst>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0" tint="-4.9989318521683403E-2"/>
      <name val="Times New Roman"/>
      <family val="1"/>
      <charset val="186"/>
    </font>
    <font>
      <b/>
      <sz val="10"/>
      <color theme="0" tint="-4.9989318521683403E-2"/>
      <name val="Times New Roman"/>
      <family val="1"/>
      <charset val="186"/>
    </font>
    <font>
      <sz val="10"/>
      <color theme="0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002060"/>
      <name val="Times New Roman"/>
      <family val="1"/>
      <charset val="186"/>
    </font>
    <font>
      <b/>
      <sz val="10"/>
      <color theme="4" tint="-0.499984740745262"/>
      <name val="Times New Roman"/>
      <family val="1"/>
      <charset val="186"/>
    </font>
    <font>
      <b/>
      <sz val="10"/>
      <color rgb="FF0070C0"/>
      <name val="Times New Roman"/>
      <family val="1"/>
      <charset val="186"/>
    </font>
    <font>
      <sz val="10"/>
      <color theme="1"/>
      <name val="Calibri"/>
      <family val="2"/>
      <scheme val="minor"/>
    </font>
    <font>
      <i/>
      <sz val="10"/>
      <name val="Times New Roman"/>
      <family val="1"/>
      <charset val="186"/>
    </font>
    <font>
      <sz val="10"/>
      <color theme="0" tint="-0.14999847407452621"/>
      <name val="Times New Roman"/>
      <family val="1"/>
      <charset val="186"/>
    </font>
    <font>
      <sz val="10"/>
      <color theme="0" tint="-0.249977111117893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rgb="FFC00000"/>
      <name val="Times New Roman"/>
      <family val="1"/>
      <charset val="186"/>
    </font>
    <font>
      <sz val="8"/>
      <name val="Calibri"/>
      <family val="2"/>
      <scheme val="minor"/>
    </font>
    <font>
      <b/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8"/>
      <color rgb="FFC00000"/>
      <name val="Times New Roman"/>
      <family val="1"/>
      <charset val="186"/>
    </font>
    <font>
      <sz val="8"/>
      <color rgb="FFC00000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sz val="10"/>
      <color rgb="FFC00000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F49D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2" fillId="0" borderId="0"/>
    <xf numFmtId="0" fontId="1" fillId="0" borderId="0"/>
  </cellStyleXfs>
  <cellXfs count="369">
    <xf numFmtId="0" fontId="0" fillId="0" borderId="0" xfId="0"/>
    <xf numFmtId="0" fontId="7" fillId="0" borderId="0" xfId="0" applyFont="1"/>
    <xf numFmtId="0" fontId="7" fillId="0" borderId="9" xfId="0" applyFont="1" applyFill="1" applyBorder="1"/>
    <xf numFmtId="0" fontId="5" fillId="0" borderId="9" xfId="0" applyFont="1" applyBorder="1"/>
    <xf numFmtId="0" fontId="6" fillId="0" borderId="9" xfId="0" applyFont="1" applyBorder="1"/>
    <xf numFmtId="3" fontId="6" fillId="0" borderId="9" xfId="0" applyNumberFormat="1" applyFont="1" applyBorder="1"/>
    <xf numFmtId="0" fontId="8" fillId="0" borderId="9" xfId="0" applyFont="1" applyFill="1" applyBorder="1"/>
    <xf numFmtId="3" fontId="5" fillId="0" borderId="9" xfId="0" applyNumberFormat="1" applyFont="1" applyBorder="1"/>
    <xf numFmtId="3" fontId="8" fillId="0" borderId="9" xfId="0" applyNumberFormat="1" applyFont="1" applyFill="1" applyBorder="1"/>
    <xf numFmtId="167" fontId="8" fillId="0" borderId="9" xfId="0" applyNumberFormat="1" applyFont="1" applyFill="1" applyBorder="1"/>
    <xf numFmtId="0" fontId="6" fillId="0" borderId="0" xfId="0" applyFont="1" applyFill="1" applyBorder="1" applyAlignment="1" applyProtection="1">
      <alignment horizontal="left" vertical="center" wrapText="1"/>
    </xf>
    <xf numFmtId="1" fontId="9" fillId="0" borderId="0" xfId="0" applyNumberFormat="1" applyFont="1" applyAlignment="1" applyProtection="1">
      <alignment horizontal="center" vertical="top"/>
    </xf>
    <xf numFmtId="1" fontId="10" fillId="0" borderId="0" xfId="0" applyNumberFormat="1" applyFont="1" applyFill="1" applyBorder="1" applyAlignment="1" applyProtection="1">
      <alignment horizontal="center" vertical="top"/>
    </xf>
    <xf numFmtId="1" fontId="9" fillId="0" borderId="0" xfId="1" applyNumberFormat="1" applyFont="1" applyAlignment="1" applyProtection="1">
      <alignment horizontal="center" vertical="top"/>
    </xf>
    <xf numFmtId="0" fontId="5" fillId="0" borderId="1" xfId="3" applyFont="1" applyBorder="1" applyAlignment="1" applyProtection="1">
      <alignment horizontal="left" vertical="center" wrapText="1"/>
    </xf>
    <xf numFmtId="0" fontId="5" fillId="0" borderId="9" xfId="4" applyFont="1" applyFill="1" applyBorder="1" applyAlignment="1" applyProtection="1">
      <alignment horizontal="center" vertical="center"/>
    </xf>
    <xf numFmtId="1" fontId="5" fillId="0" borderId="9" xfId="4" applyNumberFormat="1" applyFont="1" applyFill="1" applyBorder="1" applyAlignment="1" applyProtection="1">
      <alignment horizontal="center" vertical="center" wrapText="1"/>
    </xf>
    <xf numFmtId="1" fontId="5" fillId="0" borderId="14" xfId="4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/>
    </xf>
    <xf numFmtId="0" fontId="6" fillId="2" borderId="2" xfId="4" applyFont="1" applyFill="1" applyBorder="1" applyAlignment="1" applyProtection="1">
      <alignment horizontal="left"/>
    </xf>
    <xf numFmtId="3" fontId="6" fillId="2" borderId="2" xfId="4" applyNumberFormat="1" applyFont="1" applyFill="1" applyBorder="1" applyAlignment="1" applyProtection="1">
      <alignment horizontal="right"/>
    </xf>
    <xf numFmtId="3" fontId="6" fillId="2" borderId="17" xfId="4" applyNumberFormat="1" applyFont="1" applyFill="1" applyBorder="1" applyAlignment="1" applyProtection="1">
      <alignment horizontal="right"/>
    </xf>
    <xf numFmtId="3" fontId="6" fillId="2" borderId="2" xfId="2" applyNumberFormat="1" applyFont="1" applyFill="1" applyBorder="1" applyAlignment="1" applyProtection="1">
      <alignment horizontal="right"/>
    </xf>
    <xf numFmtId="0" fontId="5" fillId="0" borderId="3" xfId="3" applyFont="1" applyFill="1" applyBorder="1" applyAlignment="1" applyProtection="1">
      <alignment horizontal="left"/>
    </xf>
    <xf numFmtId="3" fontId="5" fillId="0" borderId="3" xfId="4" applyNumberFormat="1" applyFont="1" applyFill="1" applyBorder="1" applyAlignment="1" applyProtection="1">
      <alignment horizontal="right"/>
    </xf>
    <xf numFmtId="3" fontId="5" fillId="0" borderId="18" xfId="4" applyNumberFormat="1" applyFont="1" applyFill="1" applyBorder="1" applyAlignment="1" applyProtection="1">
      <alignment horizontal="right"/>
    </xf>
    <xf numFmtId="3" fontId="5" fillId="0" borderId="3" xfId="2" applyNumberFormat="1" applyFont="1" applyFill="1" applyBorder="1" applyAlignment="1" applyProtection="1">
      <alignment horizontal="right"/>
    </xf>
    <xf numFmtId="0" fontId="5" fillId="0" borderId="3" xfId="4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</xf>
    <xf numFmtId="0" fontId="6" fillId="2" borderId="3" xfId="4" applyFont="1" applyFill="1" applyBorder="1" applyAlignment="1" applyProtection="1">
      <alignment horizontal="left"/>
    </xf>
    <xf numFmtId="3" fontId="6" fillId="2" borderId="3" xfId="4" applyNumberFormat="1" applyFont="1" applyFill="1" applyBorder="1" applyAlignment="1" applyProtection="1">
      <alignment horizontal="right"/>
    </xf>
    <xf numFmtId="3" fontId="6" fillId="2" borderId="18" xfId="4" applyNumberFormat="1" applyFont="1" applyFill="1" applyBorder="1" applyAlignment="1" applyProtection="1">
      <alignment horizontal="right"/>
    </xf>
    <xf numFmtId="0" fontId="6" fillId="0" borderId="3" xfId="4" applyFont="1" applyFill="1" applyBorder="1" applyAlignment="1" applyProtection="1">
      <alignment horizontal="left"/>
    </xf>
    <xf numFmtId="3" fontId="5" fillId="3" borderId="3" xfId="4" applyNumberFormat="1" applyFont="1" applyFill="1" applyBorder="1" applyAlignment="1" applyProtection="1">
      <alignment horizontal="right"/>
    </xf>
    <xf numFmtId="0" fontId="5" fillId="0" borderId="3" xfId="4" applyFont="1" applyFill="1" applyBorder="1" applyProtection="1"/>
    <xf numFmtId="49" fontId="5" fillId="0" borderId="3" xfId="0" applyNumberFormat="1" applyFont="1" applyBorder="1" applyAlignment="1" applyProtection="1">
      <alignment horizontal="left" vertical="top" shrinkToFit="1"/>
    </xf>
    <xf numFmtId="3" fontId="5" fillId="0" borderId="15" xfId="4" applyNumberFormat="1" applyFont="1" applyFill="1" applyBorder="1" applyAlignment="1" applyProtection="1">
      <alignment horizontal="right"/>
    </xf>
    <xf numFmtId="3" fontId="5" fillId="0" borderId="19" xfId="4" applyNumberFormat="1" applyFont="1" applyFill="1" applyBorder="1" applyAlignment="1" applyProtection="1">
      <alignment horizontal="right"/>
    </xf>
    <xf numFmtId="164" fontId="11" fillId="4" borderId="4" xfId="3" applyNumberFormat="1" applyFont="1" applyFill="1" applyBorder="1" applyAlignment="1" applyProtection="1">
      <alignment horizontal="left"/>
    </xf>
    <xf numFmtId="164" fontId="12" fillId="4" borderId="4" xfId="3" applyNumberFormat="1" applyFont="1" applyFill="1" applyBorder="1" applyAlignment="1" applyProtection="1">
      <alignment horizontal="left"/>
    </xf>
    <xf numFmtId="3" fontId="12" fillId="4" borderId="16" xfId="3" applyNumberFormat="1" applyFont="1" applyFill="1" applyBorder="1" applyAlignment="1" applyProtection="1">
      <alignment horizontal="right"/>
    </xf>
    <xf numFmtId="3" fontId="12" fillId="4" borderId="20" xfId="3" applyNumberFormat="1" applyFont="1" applyFill="1" applyBorder="1" applyAlignment="1" applyProtection="1">
      <alignment horizontal="right"/>
    </xf>
    <xf numFmtId="164" fontId="5" fillId="2" borderId="5" xfId="3" applyNumberFormat="1" applyFont="1" applyFill="1" applyBorder="1" applyAlignment="1" applyProtection="1">
      <alignment horizontal="left"/>
    </xf>
    <xf numFmtId="164" fontId="6" fillId="2" borderId="5" xfId="3" applyNumberFormat="1" applyFont="1" applyFill="1" applyBorder="1" applyAlignment="1" applyProtection="1">
      <alignment horizontal="left"/>
    </xf>
    <xf numFmtId="3" fontId="6" fillId="2" borderId="16" xfId="3" applyNumberFormat="1" applyFont="1" applyFill="1" applyBorder="1" applyAlignment="1" applyProtection="1">
      <alignment horizontal="right"/>
    </xf>
    <xf numFmtId="3" fontId="6" fillId="2" borderId="20" xfId="3" applyNumberFormat="1" applyFont="1" applyFill="1" applyBorder="1" applyAlignment="1" applyProtection="1">
      <alignment horizontal="right"/>
    </xf>
    <xf numFmtId="0" fontId="5" fillId="0" borderId="3" xfId="4" applyFont="1" applyFill="1" applyBorder="1" applyAlignment="1" applyProtection="1">
      <alignment wrapText="1"/>
    </xf>
    <xf numFmtId="3" fontId="5" fillId="0" borderId="2" xfId="4" applyNumberFormat="1" applyFont="1" applyFill="1" applyBorder="1" applyAlignment="1" applyProtection="1">
      <alignment horizontal="right"/>
    </xf>
    <xf numFmtId="3" fontId="5" fillId="0" borderId="17" xfId="4" applyNumberFormat="1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</xf>
    <xf numFmtId="0" fontId="6" fillId="3" borderId="3" xfId="4" applyFont="1" applyFill="1" applyBorder="1" applyAlignment="1" applyProtection="1">
      <alignment horizontal="left" wrapText="1"/>
    </xf>
    <xf numFmtId="3" fontId="6" fillId="3" borderId="3" xfId="3" applyNumberFormat="1" applyFont="1" applyFill="1" applyBorder="1" applyAlignment="1" applyProtection="1">
      <alignment horizontal="right"/>
    </xf>
    <xf numFmtId="3" fontId="6" fillId="3" borderId="18" xfId="3" applyNumberFormat="1" applyFont="1" applyFill="1" applyBorder="1" applyAlignment="1" applyProtection="1">
      <alignment horizontal="right"/>
    </xf>
    <xf numFmtId="0" fontId="6" fillId="2" borderId="3" xfId="3" applyFont="1" applyFill="1" applyBorder="1" applyAlignment="1" applyProtection="1">
      <alignment horizontal="left"/>
    </xf>
    <xf numFmtId="3" fontId="6" fillId="2" borderId="3" xfId="3" applyNumberFormat="1" applyFont="1" applyFill="1" applyBorder="1" applyAlignment="1" applyProtection="1">
      <alignment horizontal="right"/>
    </xf>
    <xf numFmtId="3" fontId="6" fillId="2" borderId="18" xfId="3" applyNumberFormat="1" applyFont="1" applyFill="1" applyBorder="1" applyAlignment="1" applyProtection="1">
      <alignment horizontal="right"/>
    </xf>
    <xf numFmtId="49" fontId="5" fillId="0" borderId="3" xfId="4" applyNumberFormat="1" applyFont="1" applyFill="1" applyBorder="1" applyAlignment="1" applyProtection="1">
      <alignment horizontal="left"/>
    </xf>
    <xf numFmtId="3" fontId="7" fillId="0" borderId="0" xfId="0" applyNumberFormat="1" applyFont="1"/>
    <xf numFmtId="0" fontId="5" fillId="2" borderId="5" xfId="3" applyFont="1" applyFill="1" applyBorder="1" applyAlignment="1" applyProtection="1">
      <alignment horizontal="left"/>
    </xf>
    <xf numFmtId="0" fontId="6" fillId="2" borderId="5" xfId="4" applyFont="1" applyFill="1" applyBorder="1" applyAlignment="1" applyProtection="1">
      <alignment horizontal="left" wrapText="1"/>
    </xf>
    <xf numFmtId="3" fontId="6" fillId="2" borderId="5" xfId="3" applyNumberFormat="1" applyFont="1" applyFill="1" applyBorder="1" applyAlignment="1" applyProtection="1">
      <alignment horizontal="right"/>
    </xf>
    <xf numFmtId="3" fontId="6" fillId="2" borderId="21" xfId="3" applyNumberFormat="1" applyFont="1" applyFill="1" applyBorder="1" applyAlignment="1" applyProtection="1">
      <alignment horizontal="right"/>
    </xf>
    <xf numFmtId="166" fontId="6" fillId="2" borderId="6" xfId="4" applyNumberFormat="1" applyFont="1" applyFill="1" applyBorder="1" applyAlignment="1" applyProtection="1">
      <alignment horizontal="right"/>
    </xf>
    <xf numFmtId="0" fontId="8" fillId="0" borderId="0" xfId="0" applyFont="1"/>
    <xf numFmtId="0" fontId="6" fillId="0" borderId="0" xfId="0" applyFont="1"/>
    <xf numFmtId="0" fontId="5" fillId="0" borderId="0" xfId="0" applyFont="1"/>
    <xf numFmtId="0" fontId="6" fillId="0" borderId="7" xfId="0" applyFont="1" applyBorder="1"/>
    <xf numFmtId="0" fontId="5" fillId="0" borderId="6" xfId="0" applyFont="1" applyBorder="1"/>
    <xf numFmtId="3" fontId="5" fillId="0" borderId="6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3" fontId="11" fillId="0" borderId="1" xfId="0" applyNumberFormat="1" applyFont="1" applyBorder="1"/>
    <xf numFmtId="3" fontId="11" fillId="0" borderId="9" xfId="0" applyNumberFormat="1" applyFont="1" applyBorder="1"/>
    <xf numFmtId="0" fontId="5" fillId="7" borderId="1" xfId="0" applyFont="1" applyFill="1" applyBorder="1" applyAlignment="1">
      <alignment wrapText="1"/>
    </xf>
    <xf numFmtId="3" fontId="6" fillId="7" borderId="1" xfId="0" applyNumberFormat="1" applyFont="1" applyFill="1" applyBorder="1"/>
    <xf numFmtId="3" fontId="6" fillId="7" borderId="6" xfId="0" applyNumberFormat="1" applyFont="1" applyFill="1" applyBorder="1"/>
    <xf numFmtId="0" fontId="5" fillId="0" borderId="0" xfId="0" applyFont="1" applyBorder="1"/>
    <xf numFmtId="3" fontId="5" fillId="0" borderId="0" xfId="0" applyNumberFormat="1" applyFont="1"/>
    <xf numFmtId="10" fontId="5" fillId="0" borderId="0" xfId="0" applyNumberFormat="1" applyFont="1"/>
    <xf numFmtId="0" fontId="6" fillId="0" borderId="8" xfId="0" applyFont="1" applyBorder="1" applyAlignment="1">
      <alignment horizontal="center"/>
    </xf>
    <xf numFmtId="3" fontId="6" fillId="0" borderId="0" xfId="0" applyNumberFormat="1" applyFont="1"/>
    <xf numFmtId="0" fontId="14" fillId="0" borderId="0" xfId="0" applyFont="1"/>
    <xf numFmtId="3" fontId="14" fillId="0" borderId="0" xfId="0" applyNumberFormat="1" applyFont="1"/>
    <xf numFmtId="0" fontId="6" fillId="3" borderId="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0" fontId="6" fillId="3" borderId="1" xfId="0" applyFont="1" applyFill="1" applyBorder="1"/>
    <xf numFmtId="3" fontId="6" fillId="3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166" fontId="6" fillId="3" borderId="9" xfId="0" applyNumberFormat="1" applyFont="1" applyFill="1" applyBorder="1" applyAlignment="1">
      <alignment horizontal="center"/>
    </xf>
    <xf numFmtId="3" fontId="6" fillId="0" borderId="1" xfId="0" applyNumberFormat="1" applyFont="1" applyBorder="1"/>
    <xf numFmtId="3" fontId="5" fillId="0" borderId="1" xfId="0" applyNumberFormat="1" applyFont="1" applyFill="1" applyBorder="1" applyAlignment="1">
      <alignment horizontal="center"/>
    </xf>
    <xf numFmtId="0" fontId="15" fillId="0" borderId="0" xfId="0" applyFont="1"/>
    <xf numFmtId="3" fontId="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9" fontId="6" fillId="0" borderId="0" xfId="0" applyNumberFormat="1" applyFont="1" applyAlignment="1">
      <alignment horizontal="center"/>
    </xf>
    <xf numFmtId="0" fontId="6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/>
    <xf numFmtId="0" fontId="5" fillId="5" borderId="0" xfId="0" applyFont="1" applyFill="1" applyBorder="1" applyAlignment="1" applyProtection="1"/>
    <xf numFmtId="0" fontId="17" fillId="0" borderId="0" xfId="0" applyFont="1"/>
    <xf numFmtId="3" fontId="17" fillId="0" borderId="0" xfId="0" applyNumberFormat="1" applyFont="1"/>
    <xf numFmtId="167" fontId="17" fillId="0" borderId="0" xfId="0" applyNumberFormat="1" applyFont="1"/>
    <xf numFmtId="0" fontId="18" fillId="0" borderId="9" xfId="0" applyFont="1" applyBorder="1"/>
    <xf numFmtId="3" fontId="18" fillId="0" borderId="9" xfId="0" applyNumberFormat="1" applyFont="1" applyBorder="1"/>
    <xf numFmtId="0" fontId="5" fillId="0" borderId="5" xfId="0" applyFont="1" applyBorder="1"/>
    <xf numFmtId="3" fontId="5" fillId="0" borderId="5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7" fillId="0" borderId="0" xfId="0" applyFont="1" applyProtection="1"/>
    <xf numFmtId="0" fontId="19" fillId="0" borderId="0" xfId="0" applyFont="1" applyProtection="1"/>
    <xf numFmtId="1" fontId="19" fillId="0" borderId="0" xfId="0" applyNumberFormat="1" applyFont="1" applyAlignment="1" applyProtection="1">
      <alignment wrapText="1"/>
    </xf>
    <xf numFmtId="3" fontId="19" fillId="0" borderId="0" xfId="0" applyNumberFormat="1" applyFont="1" applyProtection="1"/>
    <xf numFmtId="3" fontId="7" fillId="0" borderId="0" xfId="0" applyNumberFormat="1" applyFont="1" applyProtection="1"/>
    <xf numFmtId="3" fontId="8" fillId="0" borderId="0" xfId="0" applyNumberFormat="1" applyFont="1" applyProtection="1"/>
    <xf numFmtId="14" fontId="7" fillId="0" borderId="0" xfId="0" applyNumberFormat="1" applyFont="1" applyAlignment="1" applyProtection="1">
      <alignment horizontal="left"/>
    </xf>
    <xf numFmtId="0" fontId="12" fillId="4" borderId="1" xfId="0" applyFont="1" applyFill="1" applyBorder="1"/>
    <xf numFmtId="3" fontId="12" fillId="4" borderId="1" xfId="0" applyNumberFormat="1" applyFont="1" applyFill="1" applyBorder="1" applyAlignment="1">
      <alignment horizontal="center"/>
    </xf>
    <xf numFmtId="166" fontId="12" fillId="4" borderId="1" xfId="0" applyNumberFormat="1" applyFont="1" applyFill="1" applyBorder="1" applyAlignment="1">
      <alignment horizontal="center"/>
    </xf>
    <xf numFmtId="3" fontId="12" fillId="4" borderId="9" xfId="0" applyNumberFormat="1" applyFont="1" applyFill="1" applyBorder="1" applyAlignment="1">
      <alignment horizontal="center"/>
    </xf>
    <xf numFmtId="3" fontId="11" fillId="4" borderId="1" xfId="0" applyNumberFormat="1" applyFont="1" applyFill="1" applyBorder="1"/>
    <xf numFmtId="0" fontId="11" fillId="4" borderId="1" xfId="0" applyFont="1" applyFill="1" applyBorder="1"/>
    <xf numFmtId="164" fontId="7" fillId="0" borderId="0" xfId="0" applyNumberFormat="1" applyFont="1" applyProtection="1"/>
    <xf numFmtId="164" fontId="7" fillId="0" borderId="0" xfId="1" applyNumberFormat="1" applyFont="1" applyProtection="1"/>
    <xf numFmtId="0" fontId="12" fillId="5" borderId="0" xfId="0" applyFont="1" applyFill="1" applyBorder="1" applyAlignment="1" applyProtection="1">
      <alignment vertical="top" wrapText="1"/>
    </xf>
    <xf numFmtId="164" fontId="11" fillId="5" borderId="0" xfId="0" applyNumberFormat="1" applyFont="1" applyFill="1" applyBorder="1" applyAlignment="1" applyProtection="1">
      <alignment horizontal="left" vertical="top"/>
    </xf>
    <xf numFmtId="164" fontId="12" fillId="5" borderId="0" xfId="1" applyNumberFormat="1" applyFont="1" applyFill="1" applyBorder="1" applyAlignment="1" applyProtection="1">
      <alignment horizontal="left" vertical="top"/>
    </xf>
    <xf numFmtId="164" fontId="11" fillId="5" borderId="0" xfId="1" applyNumberFormat="1" applyFont="1" applyFill="1" applyBorder="1" applyAlignment="1" applyProtection="1">
      <alignment horizontal="left" vertical="top"/>
    </xf>
    <xf numFmtId="0" fontId="5" fillId="5" borderId="0" xfId="0" applyFont="1" applyFill="1" applyProtection="1"/>
    <xf numFmtId="0" fontId="4" fillId="5" borderId="0" xfId="0" applyFont="1" applyFill="1" applyProtection="1"/>
    <xf numFmtId="0" fontId="6" fillId="0" borderId="9" xfId="0" applyFont="1" applyFill="1" applyBorder="1" applyAlignment="1" applyProtection="1">
      <alignment vertical="top" wrapText="1"/>
    </xf>
    <xf numFmtId="0" fontId="5" fillId="0" borderId="9" xfId="0" applyFont="1" applyFill="1" applyBorder="1" applyAlignment="1" applyProtection="1">
      <alignment horizontal="center" vertical="center" wrapText="1"/>
    </xf>
    <xf numFmtId="1" fontId="5" fillId="0" borderId="9" xfId="0" applyNumberFormat="1" applyFont="1" applyFill="1" applyBorder="1" applyAlignment="1" applyProtection="1">
      <alignment horizontal="center" vertical="center" wrapText="1"/>
    </xf>
    <xf numFmtId="0" fontId="6" fillId="6" borderId="10" xfId="0" applyFont="1" applyFill="1" applyBorder="1" applyAlignment="1" applyProtection="1">
      <alignment vertical="top" wrapText="1"/>
    </xf>
    <xf numFmtId="3" fontId="6" fillId="6" borderId="10" xfId="0" applyNumberFormat="1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vertical="top" wrapText="1"/>
    </xf>
    <xf numFmtId="3" fontId="5" fillId="0" borderId="4" xfId="0" applyNumberFormat="1" applyFont="1" applyFill="1" applyBorder="1" applyAlignment="1" applyProtection="1">
      <alignment horizontal="right"/>
    </xf>
    <xf numFmtId="3" fontId="5" fillId="0" borderId="4" xfId="0" applyNumberFormat="1" applyFont="1" applyFill="1" applyBorder="1" applyAlignment="1" applyProtection="1">
      <alignment horizontal="right" wrapText="1"/>
    </xf>
    <xf numFmtId="0" fontId="5" fillId="0" borderId="3" xfId="0" applyFont="1" applyFill="1" applyBorder="1" applyAlignment="1" applyProtection="1">
      <alignment vertical="top" wrapText="1"/>
    </xf>
    <xf numFmtId="3" fontId="5" fillId="0" borderId="3" xfId="0" applyNumberFormat="1" applyFont="1" applyFill="1" applyBorder="1" applyAlignment="1" applyProtection="1">
      <alignment horizontal="right"/>
    </xf>
    <xf numFmtId="3" fontId="5" fillId="0" borderId="3" xfId="0" applyNumberFormat="1" applyFont="1" applyFill="1" applyBorder="1" applyAlignment="1" applyProtection="1">
      <alignment horizontal="right" wrapText="1"/>
    </xf>
    <xf numFmtId="0" fontId="5" fillId="0" borderId="3" xfId="0" applyFont="1" applyBorder="1" applyAlignment="1" applyProtection="1">
      <alignment vertical="top" wrapText="1"/>
    </xf>
    <xf numFmtId="0" fontId="5" fillId="0" borderId="5" xfId="0" applyFont="1" applyBorder="1" applyAlignment="1" applyProtection="1">
      <alignment vertical="top" wrapText="1"/>
    </xf>
    <xf numFmtId="3" fontId="5" fillId="0" borderId="5" xfId="0" applyNumberFormat="1" applyFont="1" applyFill="1" applyBorder="1" applyAlignment="1" applyProtection="1">
      <alignment horizontal="right"/>
    </xf>
    <xf numFmtId="3" fontId="5" fillId="0" borderId="5" xfId="0" applyNumberFormat="1" applyFont="1" applyFill="1" applyBorder="1" applyAlignment="1" applyProtection="1">
      <alignment horizontal="right" wrapText="1"/>
    </xf>
    <xf numFmtId="0" fontId="6" fillId="6" borderId="13" xfId="0" applyFont="1" applyFill="1" applyBorder="1" applyAlignment="1" applyProtection="1">
      <alignment vertical="top" wrapText="1"/>
    </xf>
    <xf numFmtId="3" fontId="6" fillId="6" borderId="13" xfId="0" applyNumberFormat="1" applyFont="1" applyFill="1" applyBorder="1" applyAlignment="1" applyProtection="1">
      <alignment horizontal="right"/>
    </xf>
    <xf numFmtId="0" fontId="5" fillId="0" borderId="5" xfId="0" applyFont="1" applyFill="1" applyBorder="1" applyAlignment="1" applyProtection="1">
      <alignment vertical="top" wrapText="1"/>
    </xf>
    <xf numFmtId="0" fontId="6" fillId="6" borderId="6" xfId="0" applyFont="1" applyFill="1" applyBorder="1" applyAlignment="1" applyProtection="1">
      <alignment vertical="top" wrapText="1"/>
    </xf>
    <xf numFmtId="3" fontId="6" fillId="6" borderId="6" xfId="0" applyNumberFormat="1" applyFont="1" applyFill="1" applyBorder="1" applyAlignment="1" applyProtection="1">
      <alignment horizontal="right"/>
    </xf>
    <xf numFmtId="0" fontId="6" fillId="6" borderId="9" xfId="0" applyFont="1" applyFill="1" applyBorder="1" applyAlignment="1" applyProtection="1">
      <alignment vertical="top" wrapText="1"/>
    </xf>
    <xf numFmtId="3" fontId="6" fillId="6" borderId="9" xfId="0" applyNumberFormat="1" applyFont="1" applyFill="1" applyBorder="1" applyAlignment="1" applyProtection="1">
      <alignment horizontal="right" wrapText="1"/>
    </xf>
    <xf numFmtId="0" fontId="7" fillId="0" borderId="0" xfId="0" applyFont="1" applyAlignment="1" applyProtection="1">
      <alignment vertical="top" wrapText="1"/>
    </xf>
    <xf numFmtId="3" fontId="20" fillId="0" borderId="0" xfId="0" applyNumberFormat="1" applyFont="1"/>
    <xf numFmtId="0" fontId="5" fillId="0" borderId="24" xfId="0" applyFont="1" applyBorder="1"/>
    <xf numFmtId="3" fontId="5" fillId="0" borderId="24" xfId="0" applyNumberFormat="1" applyFont="1" applyBorder="1"/>
    <xf numFmtId="3" fontId="5" fillId="0" borderId="22" xfId="4" applyNumberFormat="1" applyFont="1" applyFill="1" applyBorder="1" applyAlignment="1" applyProtection="1">
      <alignment horizontal="right"/>
    </xf>
    <xf numFmtId="3" fontId="6" fillId="2" borderId="22" xfId="4" applyNumberFormat="1" applyFont="1" applyFill="1" applyBorder="1" applyAlignment="1" applyProtection="1">
      <alignment horizontal="right"/>
    </xf>
    <xf numFmtId="3" fontId="5" fillId="3" borderId="22" xfId="4" applyNumberFormat="1" applyFont="1" applyFill="1" applyBorder="1" applyAlignment="1" applyProtection="1">
      <alignment horizontal="right"/>
    </xf>
    <xf numFmtId="3" fontId="6" fillId="3" borderId="22" xfId="3" applyNumberFormat="1" applyFont="1" applyFill="1" applyBorder="1" applyAlignment="1" applyProtection="1">
      <alignment horizontal="right"/>
    </xf>
    <xf numFmtId="3" fontId="6" fillId="2" borderId="22" xfId="3" applyNumberFormat="1" applyFont="1" applyFill="1" applyBorder="1" applyAlignment="1" applyProtection="1">
      <alignment horizontal="right"/>
    </xf>
    <xf numFmtId="3" fontId="6" fillId="2" borderId="23" xfId="3" applyNumberFormat="1" applyFont="1" applyFill="1" applyBorder="1" applyAlignment="1" applyProtection="1">
      <alignment horizontal="right"/>
    </xf>
    <xf numFmtId="0" fontId="8" fillId="0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5" fillId="0" borderId="24" xfId="0" applyNumberFormat="1" applyFont="1" applyBorder="1"/>
    <xf numFmtId="9" fontId="5" fillId="0" borderId="3" xfId="0" applyNumberFormat="1" applyFont="1" applyBorder="1"/>
    <xf numFmtId="9" fontId="6" fillId="7" borderId="6" xfId="0" applyNumberFormat="1" applyFont="1" applyFill="1" applyBorder="1"/>
    <xf numFmtId="9" fontId="6" fillId="2" borderId="2" xfId="4" applyNumberFormat="1" applyFont="1" applyFill="1" applyBorder="1" applyAlignment="1" applyProtection="1">
      <alignment horizontal="right"/>
    </xf>
    <xf numFmtId="9" fontId="5" fillId="0" borderId="3" xfId="4" applyNumberFormat="1" applyFont="1" applyFill="1" applyBorder="1" applyAlignment="1" applyProtection="1">
      <alignment horizontal="right"/>
    </xf>
    <xf numFmtId="9" fontId="5" fillId="3" borderId="3" xfId="4" applyNumberFormat="1" applyFont="1" applyFill="1" applyBorder="1" applyAlignment="1" applyProtection="1">
      <alignment horizontal="right"/>
    </xf>
    <xf numFmtId="9" fontId="12" fillId="4" borderId="16" xfId="3" applyNumberFormat="1" applyFont="1" applyFill="1" applyBorder="1" applyAlignment="1" applyProtection="1">
      <alignment horizontal="right"/>
    </xf>
    <xf numFmtId="9" fontId="6" fillId="3" borderId="3" xfId="3" applyNumberFormat="1" applyFont="1" applyFill="1" applyBorder="1" applyAlignment="1" applyProtection="1">
      <alignment horizontal="right"/>
    </xf>
    <xf numFmtId="9" fontId="6" fillId="2" borderId="6" xfId="4" applyNumberFormat="1" applyFont="1" applyFill="1" applyBorder="1" applyAlignment="1" applyProtection="1">
      <alignment horizontal="right"/>
    </xf>
    <xf numFmtId="0" fontId="5" fillId="0" borderId="22" xfId="0" applyFont="1" applyFill="1" applyBorder="1" applyAlignment="1" applyProtection="1">
      <alignment vertical="top" wrapText="1"/>
    </xf>
    <xf numFmtId="3" fontId="5" fillId="0" borderId="22" xfId="0" applyNumberFormat="1" applyFont="1" applyFill="1" applyBorder="1" applyAlignment="1" applyProtection="1">
      <alignment horizontal="right"/>
    </xf>
    <xf numFmtId="3" fontId="5" fillId="0" borderId="22" xfId="0" applyNumberFormat="1" applyFont="1" applyFill="1" applyBorder="1" applyAlignment="1" applyProtection="1">
      <alignment horizontal="right" wrapText="1"/>
    </xf>
    <xf numFmtId="0" fontId="5" fillId="0" borderId="2" xfId="0" applyFont="1" applyFill="1" applyBorder="1" applyAlignment="1" applyProtection="1">
      <alignment vertical="top" wrapText="1"/>
    </xf>
    <xf numFmtId="3" fontId="5" fillId="0" borderId="2" xfId="0" applyNumberFormat="1" applyFont="1" applyFill="1" applyBorder="1" applyAlignment="1" applyProtection="1">
      <alignment horizontal="right"/>
    </xf>
    <xf numFmtId="3" fontId="5" fillId="0" borderId="2" xfId="0" applyNumberFormat="1" applyFont="1" applyFill="1" applyBorder="1" applyAlignment="1" applyProtection="1">
      <alignment horizontal="right" wrapText="1"/>
    </xf>
    <xf numFmtId="0" fontId="5" fillId="0" borderId="7" xfId="0" applyFont="1" applyBorder="1"/>
    <xf numFmtId="0" fontId="6" fillId="2" borderId="9" xfId="0" applyFont="1" applyFill="1" applyBorder="1"/>
    <xf numFmtId="3" fontId="6" fillId="2" borderId="9" xfId="0" applyNumberFormat="1" applyFont="1" applyFill="1" applyBorder="1"/>
    <xf numFmtId="0" fontId="8" fillId="0" borderId="9" xfId="0" applyFont="1" applyFill="1" applyBorder="1" applyAlignment="1">
      <alignment wrapText="1"/>
    </xf>
    <xf numFmtId="0" fontId="21" fillId="0" borderId="0" xfId="0" applyFont="1"/>
    <xf numFmtId="9" fontId="6" fillId="0" borderId="1" xfId="0" applyNumberFormat="1" applyFont="1" applyBorder="1" applyAlignment="1">
      <alignment horizontal="center"/>
    </xf>
    <xf numFmtId="0" fontId="5" fillId="0" borderId="22" xfId="0" applyFont="1" applyBorder="1" applyAlignment="1" applyProtection="1">
      <alignment vertical="top" wrapText="1"/>
    </xf>
    <xf numFmtId="0" fontId="23" fillId="0" borderId="0" xfId="0" applyFont="1"/>
    <xf numFmtId="3" fontId="23" fillId="0" borderId="0" xfId="0" applyNumberFormat="1" applyFont="1"/>
    <xf numFmtId="0" fontId="23" fillId="0" borderId="0" xfId="0" applyFont="1" applyAlignment="1">
      <alignment wrapText="1"/>
    </xf>
    <xf numFmtId="0" fontId="24" fillId="6" borderId="0" xfId="0" applyFont="1" applyFill="1"/>
    <xf numFmtId="0" fontId="25" fillId="6" borderId="0" xfId="0" applyFont="1" applyFill="1"/>
    <xf numFmtId="3" fontId="24" fillId="6" borderId="0" xfId="0" applyNumberFormat="1" applyFont="1" applyFill="1"/>
    <xf numFmtId="0" fontId="22" fillId="6" borderId="0" xfId="0" applyFont="1" applyFill="1"/>
    <xf numFmtId="3" fontId="22" fillId="6" borderId="0" xfId="0" applyNumberFormat="1" applyFont="1" applyFill="1"/>
    <xf numFmtId="0" fontId="22" fillId="0" borderId="8" xfId="0" applyFont="1" applyBorder="1"/>
    <xf numFmtId="3" fontId="22" fillId="0" borderId="8" xfId="0" applyNumberFormat="1" applyFont="1" applyBorder="1"/>
    <xf numFmtId="0" fontId="5" fillId="9" borderId="9" xfId="0" applyFont="1" applyFill="1" applyBorder="1"/>
    <xf numFmtId="3" fontId="5" fillId="9" borderId="9" xfId="0" applyNumberFormat="1" applyFont="1" applyFill="1" applyBorder="1"/>
    <xf numFmtId="167" fontId="5" fillId="0" borderId="9" xfId="0" applyNumberFormat="1" applyFont="1" applyBorder="1"/>
    <xf numFmtId="167" fontId="6" fillId="0" borderId="9" xfId="0" applyNumberFormat="1" applyFont="1" applyBorder="1"/>
    <xf numFmtId="167" fontId="6" fillId="2" borderId="9" xfId="0" applyNumberFormat="1" applyFont="1" applyFill="1" applyBorder="1"/>
    <xf numFmtId="167" fontId="18" fillId="0" borderId="9" xfId="0" applyNumberFormat="1" applyFont="1" applyBorder="1"/>
    <xf numFmtId="0" fontId="7" fillId="0" borderId="0" xfId="0" applyFont="1" applyBorder="1"/>
    <xf numFmtId="0" fontId="5" fillId="6" borderId="9" xfId="0" applyFont="1" applyFill="1" applyBorder="1"/>
    <xf numFmtId="3" fontId="5" fillId="6" borderId="9" xfId="0" applyNumberFormat="1" applyFont="1" applyFill="1" applyBorder="1"/>
    <xf numFmtId="0" fontId="6" fillId="6" borderId="9" xfId="0" applyFont="1" applyFill="1" applyBorder="1"/>
    <xf numFmtId="3" fontId="6" fillId="6" borderId="9" xfId="0" applyNumberFormat="1" applyFont="1" applyFill="1" applyBorder="1"/>
    <xf numFmtId="167" fontId="6" fillId="6" borderId="9" xfId="0" applyNumberFormat="1" applyFont="1" applyFill="1" applyBorder="1"/>
    <xf numFmtId="168" fontId="5" fillId="0" borderId="9" xfId="0" applyNumberFormat="1" applyFont="1" applyBorder="1"/>
    <xf numFmtId="0" fontId="21" fillId="0" borderId="0" xfId="0" applyFont="1" applyAlignment="1">
      <alignment wrapText="1"/>
    </xf>
    <xf numFmtId="0" fontId="23" fillId="0" borderId="8" xfId="0" applyFont="1" applyBorder="1" applyAlignment="1">
      <alignment horizontal="center"/>
    </xf>
    <xf numFmtId="3" fontId="23" fillId="0" borderId="0" xfId="0" applyNumberFormat="1" applyFont="1" applyFill="1"/>
    <xf numFmtId="0" fontId="6" fillId="0" borderId="0" xfId="0" applyFont="1" applyAlignment="1">
      <alignment horizontal="center"/>
    </xf>
    <xf numFmtId="3" fontId="5" fillId="0" borderId="0" xfId="0" applyNumberFormat="1" applyFont="1" applyFill="1"/>
    <xf numFmtId="0" fontId="6" fillId="0" borderId="7" xfId="0" applyFont="1" applyBorder="1" applyAlignment="1">
      <alignment horizontal="center"/>
    </xf>
    <xf numFmtId="166" fontId="5" fillId="0" borderId="0" xfId="0" applyNumberFormat="1" applyFont="1"/>
    <xf numFmtId="0" fontId="5" fillId="7" borderId="9" xfId="0" applyFont="1" applyFill="1" applyBorder="1" applyAlignment="1">
      <alignment wrapText="1"/>
    </xf>
    <xf numFmtId="3" fontId="6" fillId="7" borderId="9" xfId="0" applyNumberFormat="1" applyFont="1" applyFill="1" applyBorder="1"/>
    <xf numFmtId="166" fontId="5" fillId="0" borderId="9" xfId="0" applyNumberFormat="1" applyFont="1" applyBorder="1"/>
    <xf numFmtId="3" fontId="11" fillId="0" borderId="0" xfId="0" applyNumberFormat="1" applyFont="1"/>
    <xf numFmtId="166" fontId="13" fillId="0" borderId="9" xfId="0" applyNumberFormat="1" applyFont="1" applyBorder="1"/>
    <xf numFmtId="10" fontId="6" fillId="0" borderId="0" xfId="0" applyNumberFormat="1" applyFont="1"/>
    <xf numFmtId="0" fontId="14" fillId="0" borderId="8" xfId="0" applyFont="1" applyBorder="1"/>
    <xf numFmtId="0" fontId="7" fillId="0" borderId="8" xfId="0" applyFont="1" applyBorder="1"/>
    <xf numFmtId="166" fontId="7" fillId="0" borderId="0" xfId="0" applyNumberFormat="1" applyFont="1"/>
    <xf numFmtId="0" fontId="8" fillId="0" borderId="8" xfId="0" applyFont="1" applyBorder="1" applyAlignment="1">
      <alignment horizontal="right"/>
    </xf>
    <xf numFmtId="0" fontId="5" fillId="0" borderId="8" xfId="0" applyFont="1" applyBorder="1" applyAlignment="1">
      <alignment wrapText="1"/>
    </xf>
    <xf numFmtId="0" fontId="28" fillId="0" borderId="0" xfId="0" applyFont="1"/>
    <xf numFmtId="0" fontId="28" fillId="0" borderId="9" xfId="0" applyFont="1" applyBorder="1"/>
    <xf numFmtId="0" fontId="27" fillId="0" borderId="14" xfId="0" applyFont="1" applyBorder="1"/>
    <xf numFmtId="0" fontId="27" fillId="0" borderId="9" xfId="0" applyFont="1" applyBorder="1"/>
    <xf numFmtId="0" fontId="27" fillId="0" borderId="14" xfId="0" applyFont="1" applyBorder="1" applyAlignment="1">
      <alignment wrapText="1"/>
    </xf>
    <xf numFmtId="0" fontId="27" fillId="0" borderId="9" xfId="0" applyFont="1" applyBorder="1" applyAlignment="1">
      <alignment wrapText="1"/>
    </xf>
    <xf numFmtId="0" fontId="27" fillId="0" borderId="31" xfId="0" applyFont="1" applyBorder="1" applyAlignment="1">
      <alignment wrapText="1"/>
    </xf>
    <xf numFmtId="0" fontId="27" fillId="0" borderId="4" xfId="0" applyFont="1" applyBorder="1"/>
    <xf numFmtId="0" fontId="29" fillId="0" borderId="4" xfId="0" applyFont="1" applyBorder="1"/>
    <xf numFmtId="0" fontId="28" fillId="0" borderId="26" xfId="0" applyFont="1" applyBorder="1"/>
    <xf numFmtId="0" fontId="28" fillId="0" borderId="27" xfId="0" applyFont="1" applyBorder="1"/>
    <xf numFmtId="0" fontId="28" fillId="0" borderId="4" xfId="0" applyFont="1" applyBorder="1"/>
    <xf numFmtId="3" fontId="27" fillId="0" borderId="4" xfId="0" applyNumberFormat="1" applyFont="1" applyFill="1" applyBorder="1"/>
    <xf numFmtId="3" fontId="28" fillId="0" borderId="28" xfId="0" applyNumberFormat="1" applyFont="1" applyBorder="1"/>
    <xf numFmtId="0" fontId="27" fillId="0" borderId="3" xfId="0" applyFont="1" applyBorder="1"/>
    <xf numFmtId="0" fontId="29" fillId="0" borderId="3" xfId="0" applyFont="1" applyBorder="1"/>
    <xf numFmtId="0" fontId="28" fillId="0" borderId="18" xfId="0" applyFont="1" applyBorder="1"/>
    <xf numFmtId="0" fontId="28" fillId="0" borderId="3" xfId="0" applyFont="1" applyBorder="1"/>
    <xf numFmtId="3" fontId="27" fillId="0" borderId="3" xfId="0" applyNumberFormat="1" applyFont="1" applyFill="1" applyBorder="1"/>
    <xf numFmtId="3" fontId="28" fillId="0" borderId="29" xfId="0" applyNumberFormat="1" applyFont="1" applyFill="1" applyBorder="1"/>
    <xf numFmtId="0" fontId="29" fillId="0" borderId="3" xfId="7" applyFont="1" applyBorder="1"/>
    <xf numFmtId="0" fontId="28" fillId="0" borderId="18" xfId="7" applyFont="1" applyBorder="1"/>
    <xf numFmtId="0" fontId="28" fillId="0" borderId="3" xfId="7" applyFont="1" applyBorder="1"/>
    <xf numFmtId="3" fontId="27" fillId="0" borderId="3" xfId="7" applyNumberFormat="1" applyFont="1" applyFill="1" applyBorder="1"/>
    <xf numFmtId="3" fontId="28" fillId="0" borderId="29" xfId="7" applyNumberFormat="1" applyFont="1" applyBorder="1"/>
    <xf numFmtId="0" fontId="28" fillId="0" borderId="18" xfId="6" applyFont="1" applyBorder="1"/>
    <xf numFmtId="0" fontId="28" fillId="0" borderId="3" xfId="6" applyFont="1" applyBorder="1"/>
    <xf numFmtId="3" fontId="27" fillId="0" borderId="3" xfId="6" applyNumberFormat="1" applyFont="1" applyBorder="1"/>
    <xf numFmtId="3" fontId="28" fillId="0" borderId="29" xfId="6" applyNumberFormat="1" applyFont="1" applyBorder="1"/>
    <xf numFmtId="0" fontId="30" fillId="0" borderId="18" xfId="0" applyFont="1" applyBorder="1"/>
    <xf numFmtId="0" fontId="30" fillId="0" borderId="3" xfId="0" applyFont="1" applyFill="1" applyBorder="1"/>
    <xf numFmtId="0" fontId="30" fillId="0" borderId="3" xfId="0" applyFont="1" applyBorder="1"/>
    <xf numFmtId="3" fontId="27" fillId="0" borderId="3" xfId="0" applyNumberFormat="1" applyFont="1" applyBorder="1"/>
    <xf numFmtId="3" fontId="30" fillId="0" borderId="29" xfId="0" applyNumberFormat="1" applyFont="1" applyBorder="1"/>
    <xf numFmtId="3" fontId="31" fillId="0" borderId="3" xfId="0" applyNumberFormat="1" applyFont="1" applyBorder="1"/>
    <xf numFmtId="3" fontId="28" fillId="0" borderId="29" xfId="0" applyNumberFormat="1" applyFont="1" applyBorder="1"/>
    <xf numFmtId="3" fontId="28" fillId="0" borderId="3" xfId="0" applyNumberFormat="1" applyFont="1" applyBorder="1"/>
    <xf numFmtId="0" fontId="29" fillId="0" borderId="18" xfId="0" applyFont="1" applyBorder="1"/>
    <xf numFmtId="0" fontId="27" fillId="8" borderId="3" xfId="0" applyFont="1" applyFill="1" applyBorder="1"/>
    <xf numFmtId="0" fontId="30" fillId="8" borderId="3" xfId="0" applyFont="1" applyFill="1" applyBorder="1"/>
    <xf numFmtId="0" fontId="30" fillId="8" borderId="18" xfId="0" applyFont="1" applyFill="1" applyBorder="1"/>
    <xf numFmtId="0" fontId="29" fillId="8" borderId="3" xfId="0" applyFont="1" applyFill="1" applyBorder="1"/>
    <xf numFmtId="0" fontId="28" fillId="8" borderId="18" xfId="0" applyFont="1" applyFill="1" applyBorder="1"/>
    <xf numFmtId="0" fontId="28" fillId="8" borderId="3" xfId="0" applyFont="1" applyFill="1" applyBorder="1"/>
    <xf numFmtId="3" fontId="27" fillId="8" borderId="3" xfId="0" applyNumberFormat="1" applyFont="1" applyFill="1" applyBorder="1"/>
    <xf numFmtId="3" fontId="28" fillId="8" borderId="29" xfId="0" applyNumberFormat="1" applyFont="1" applyFill="1" applyBorder="1"/>
    <xf numFmtId="0" fontId="27" fillId="0" borderId="5" xfId="0" applyFont="1" applyBorder="1"/>
    <xf numFmtId="0" fontId="28" fillId="0" borderId="21" xfId="0" applyFont="1" applyBorder="1"/>
    <xf numFmtId="0" fontId="28" fillId="0" borderId="5" xfId="0" applyFont="1" applyBorder="1"/>
    <xf numFmtId="3" fontId="27" fillId="0" borderId="5" xfId="0" applyNumberFormat="1" applyFont="1" applyBorder="1"/>
    <xf numFmtId="0" fontId="28" fillId="0" borderId="30" xfId="0" applyFont="1" applyBorder="1"/>
    <xf numFmtId="3" fontId="32" fillId="0" borderId="9" xfId="0" applyNumberFormat="1" applyFont="1" applyBorder="1"/>
    <xf numFmtId="0" fontId="33" fillId="0" borderId="0" xfId="0" applyFont="1"/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0" xfId="0" applyFont="1" applyBorder="1"/>
    <xf numFmtId="0" fontId="27" fillId="0" borderId="11" xfId="0" applyFont="1" applyBorder="1"/>
    <xf numFmtId="0" fontId="27" fillId="0" borderId="12" xfId="0" applyFont="1" applyBorder="1"/>
    <xf numFmtId="0" fontId="28" fillId="0" borderId="13" xfId="0" applyFont="1" applyBorder="1"/>
    <xf numFmtId="0" fontId="27" fillId="0" borderId="0" xfId="0" applyFont="1" applyBorder="1"/>
    <xf numFmtId="0" fontId="27" fillId="0" borderId="13" xfId="0" applyFont="1" applyBorder="1"/>
    <xf numFmtId="0" fontId="27" fillId="0" borderId="25" xfId="0" applyFont="1" applyBorder="1"/>
    <xf numFmtId="3" fontId="28" fillId="0" borderId="0" xfId="0" applyNumberFormat="1" applyFont="1"/>
    <xf numFmtId="3" fontId="33" fillId="0" borderId="0" xfId="0" applyNumberFormat="1" applyFont="1"/>
    <xf numFmtId="0" fontId="28" fillId="0" borderId="26" xfId="6" applyFont="1" applyBorder="1"/>
    <xf numFmtId="0" fontId="29" fillId="0" borderId="4" xfId="6" applyFont="1" applyBorder="1"/>
    <xf numFmtId="0" fontId="28" fillId="0" borderId="27" xfId="6" applyFont="1" applyBorder="1"/>
    <xf numFmtId="0" fontId="28" fillId="0" borderId="4" xfId="6" applyFont="1" applyBorder="1"/>
    <xf numFmtId="3" fontId="27" fillId="0" borderId="4" xfId="6" applyNumberFormat="1" applyFont="1" applyFill="1" applyBorder="1"/>
    <xf numFmtId="0" fontId="28" fillId="0" borderId="28" xfId="6" applyFont="1" applyBorder="1"/>
    <xf numFmtId="3" fontId="27" fillId="0" borderId="3" xfId="6" applyNumberFormat="1" applyFont="1" applyFill="1" applyBorder="1"/>
    <xf numFmtId="0" fontId="28" fillId="0" borderId="29" xfId="6" applyFont="1" applyFill="1" applyBorder="1"/>
    <xf numFmtId="0" fontId="29" fillId="0" borderId="3" xfId="6" applyFont="1" applyBorder="1"/>
    <xf numFmtId="0" fontId="28" fillId="0" borderId="29" xfId="6" applyFont="1" applyBorder="1"/>
    <xf numFmtId="0" fontId="30" fillId="0" borderId="29" xfId="0" applyFont="1" applyBorder="1"/>
    <xf numFmtId="0" fontId="28" fillId="0" borderId="29" xfId="0" applyFont="1" applyBorder="1"/>
    <xf numFmtId="0" fontId="34" fillId="0" borderId="3" xfId="0" applyFont="1" applyBorder="1"/>
    <xf numFmtId="0" fontId="28" fillId="8" borderId="29" xfId="0" applyFont="1" applyFill="1" applyBorder="1"/>
    <xf numFmtId="0" fontId="34" fillId="0" borderId="4" xfId="0" applyFont="1" applyBorder="1"/>
    <xf numFmtId="0" fontId="28" fillId="0" borderId="3" xfId="0" applyFont="1" applyFill="1" applyBorder="1"/>
    <xf numFmtId="0" fontId="27" fillId="0" borderId="3" xfId="0" applyFont="1" applyFill="1" applyBorder="1"/>
    <xf numFmtId="0" fontId="8" fillId="0" borderId="9" xfId="0" applyFont="1" applyBorder="1"/>
    <xf numFmtId="0" fontId="7" fillId="0" borderId="9" xfId="0" applyFont="1" applyBorder="1"/>
    <xf numFmtId="168" fontId="6" fillId="6" borderId="9" xfId="0" applyNumberFormat="1" applyFont="1" applyFill="1" applyBorder="1"/>
    <xf numFmtId="164" fontId="35" fillId="5" borderId="0" xfId="0" applyNumberFormat="1" applyFont="1" applyFill="1" applyBorder="1" applyAlignment="1" applyProtection="1">
      <alignment horizontal="left" vertical="top"/>
    </xf>
    <xf numFmtId="166" fontId="36" fillId="0" borderId="0" xfId="0" applyNumberFormat="1" applyFont="1"/>
    <xf numFmtId="3" fontId="36" fillId="0" borderId="0" xfId="0" applyNumberFormat="1" applyFont="1"/>
    <xf numFmtId="3" fontId="5" fillId="0" borderId="22" xfId="0" applyNumberFormat="1" applyFont="1" applyBorder="1"/>
    <xf numFmtId="3" fontId="5" fillId="0" borderId="15" xfId="0" applyNumberFormat="1" applyFont="1" applyBorder="1"/>
    <xf numFmtId="0" fontId="5" fillId="10" borderId="9" xfId="0" applyFont="1" applyFill="1" applyBorder="1"/>
    <xf numFmtId="3" fontId="5" fillId="10" borderId="9" xfId="0" applyNumberFormat="1" applyFont="1" applyFill="1" applyBorder="1"/>
    <xf numFmtId="0" fontId="5" fillId="2" borderId="9" xfId="0" applyFont="1" applyFill="1" applyBorder="1"/>
    <xf numFmtId="3" fontId="5" fillId="2" borderId="9" xfId="0" applyNumberFormat="1" applyFont="1" applyFill="1" applyBorder="1"/>
    <xf numFmtId="0" fontId="5" fillId="11" borderId="9" xfId="0" applyFont="1" applyFill="1" applyBorder="1"/>
    <xf numFmtId="3" fontId="5" fillId="11" borderId="9" xfId="0" applyNumberFormat="1" applyFont="1" applyFill="1" applyBorder="1"/>
    <xf numFmtId="0" fontId="5" fillId="0" borderId="15" xfId="0" applyFont="1" applyFill="1" applyBorder="1" applyAlignment="1" applyProtection="1">
      <alignment vertical="top" wrapText="1"/>
    </xf>
    <xf numFmtId="3" fontId="5" fillId="0" borderId="15" xfId="0" applyNumberFormat="1" applyFont="1" applyFill="1" applyBorder="1" applyAlignment="1" applyProtection="1">
      <alignment horizontal="right"/>
    </xf>
    <xf numFmtId="3" fontId="5" fillId="0" borderId="15" xfId="0" applyNumberFormat="1" applyFont="1" applyFill="1" applyBorder="1" applyAlignment="1" applyProtection="1">
      <alignment horizontal="right" wrapText="1"/>
    </xf>
    <xf numFmtId="168" fontId="5" fillId="6" borderId="9" xfId="0" applyNumberFormat="1" applyFont="1" applyFill="1" applyBorder="1"/>
    <xf numFmtId="0" fontId="5" fillId="12" borderId="9" xfId="0" applyFont="1" applyFill="1" applyBorder="1"/>
    <xf numFmtId="3" fontId="5" fillId="12" borderId="9" xfId="0" applyNumberFormat="1" applyFont="1" applyFill="1" applyBorder="1"/>
    <xf numFmtId="0" fontId="7" fillId="7" borderId="0" xfId="0" applyFont="1" applyFill="1"/>
    <xf numFmtId="3" fontId="7" fillId="7" borderId="0" xfId="0" applyNumberFormat="1" applyFont="1" applyFill="1"/>
    <xf numFmtId="3" fontId="27" fillId="0" borderId="9" xfId="0" applyNumberFormat="1" applyFont="1" applyBorder="1"/>
    <xf numFmtId="0" fontId="5" fillId="0" borderId="32" xfId="0" applyFont="1" applyBorder="1" applyAlignment="1">
      <alignment wrapText="1"/>
    </xf>
    <xf numFmtId="0" fontId="5" fillId="3" borderId="8" xfId="0" applyFont="1" applyFill="1" applyBorder="1" applyAlignment="1">
      <alignment wrapText="1"/>
    </xf>
    <xf numFmtId="166" fontId="5" fillId="3" borderId="0" xfId="0" applyNumberFormat="1" applyFont="1" applyFill="1"/>
    <xf numFmtId="3" fontId="5" fillId="3" borderId="0" xfId="0" applyNumberFormat="1" applyFont="1" applyFill="1"/>
    <xf numFmtId="166" fontId="36" fillId="3" borderId="0" xfId="0" applyNumberFormat="1" applyFont="1" applyFill="1"/>
    <xf numFmtId="3" fontId="36" fillId="3" borderId="0" xfId="0" applyNumberFormat="1" applyFont="1" applyFill="1"/>
    <xf numFmtId="166" fontId="11" fillId="3" borderId="0" xfId="0" applyNumberFormat="1" applyFont="1" applyFill="1"/>
    <xf numFmtId="0" fontId="11" fillId="3" borderId="0" xfId="0" applyFont="1" applyFill="1"/>
    <xf numFmtId="0" fontId="11" fillId="3" borderId="0" xfId="0" applyFont="1" applyFill="1" applyAlignment="1">
      <alignment horizontal="right"/>
    </xf>
    <xf numFmtId="0" fontId="6" fillId="3" borderId="7" xfId="0" applyFont="1" applyFill="1" applyBorder="1" applyAlignment="1">
      <alignment horizontal="center"/>
    </xf>
    <xf numFmtId="3" fontId="5" fillId="3" borderId="6" xfId="0" applyNumberFormat="1" applyFont="1" applyFill="1" applyBorder="1"/>
    <xf numFmtId="3" fontId="5" fillId="3" borderId="9" xfId="0" applyNumberFormat="1" applyFont="1" applyFill="1" applyBorder="1"/>
    <xf numFmtId="0" fontId="5" fillId="13" borderId="9" xfId="0" applyFont="1" applyFill="1" applyBorder="1"/>
    <xf numFmtId="3" fontId="5" fillId="13" borderId="9" xfId="0" applyNumberFormat="1" applyFont="1" applyFill="1" applyBorder="1"/>
    <xf numFmtId="167" fontId="5" fillId="13" borderId="9" xfId="0" applyNumberFormat="1" applyFont="1" applyFill="1" applyBorder="1"/>
    <xf numFmtId="167" fontId="5" fillId="2" borderId="9" xfId="0" applyNumberFormat="1" applyFont="1" applyFill="1" applyBorder="1"/>
    <xf numFmtId="0" fontId="5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13" borderId="9" xfId="0" applyFont="1" applyFill="1" applyBorder="1"/>
    <xf numFmtId="3" fontId="6" fillId="13" borderId="9" xfId="0" applyNumberFormat="1" applyFont="1" applyFill="1" applyBorder="1"/>
    <xf numFmtId="167" fontId="6" fillId="13" borderId="9" xfId="0" applyNumberFormat="1" applyFont="1" applyFill="1" applyBorder="1"/>
    <xf numFmtId="3" fontId="5" fillId="3" borderId="18" xfId="4" applyNumberFormat="1" applyFont="1" applyFill="1" applyBorder="1" applyAlignment="1" applyProtection="1">
      <alignment horizontal="right"/>
    </xf>
    <xf numFmtId="167" fontId="5" fillId="11" borderId="9" xfId="0" applyNumberFormat="1" applyFont="1" applyFill="1" applyBorder="1"/>
    <xf numFmtId="167" fontId="5" fillId="9" borderId="9" xfId="0" applyNumberFormat="1" applyFont="1" applyFill="1" applyBorder="1"/>
    <xf numFmtId="167" fontId="5" fillId="12" borderId="9" xfId="0" applyNumberFormat="1" applyFont="1" applyFill="1" applyBorder="1"/>
    <xf numFmtId="167" fontId="5" fillId="10" borderId="9" xfId="0" applyNumberFormat="1" applyFont="1" applyFill="1" applyBorder="1"/>
    <xf numFmtId="0" fontId="5" fillId="0" borderId="13" xfId="0" applyFont="1" applyFill="1" applyBorder="1" applyAlignment="1" applyProtection="1">
      <alignment vertical="top" wrapText="1"/>
    </xf>
    <xf numFmtId="3" fontId="5" fillId="0" borderId="13" xfId="0" applyNumberFormat="1" applyFont="1" applyFill="1" applyBorder="1" applyAlignment="1" applyProtection="1">
      <alignment horizontal="right"/>
    </xf>
    <xf numFmtId="3" fontId="5" fillId="0" borderId="13" xfId="0" applyNumberFormat="1" applyFont="1" applyFill="1" applyBorder="1" applyAlignment="1" applyProtection="1">
      <alignment horizontal="right" wrapText="1"/>
    </xf>
    <xf numFmtId="0" fontId="27" fillId="0" borderId="0" xfId="0" applyFont="1" applyAlignment="1">
      <alignment horizontal="center"/>
    </xf>
  </cellXfs>
  <cellStyles count="8">
    <cellStyle name="Koma" xfId="1" builtinId="3"/>
    <cellStyle name="Normaallaad" xfId="0" builtinId="0"/>
    <cellStyle name="Normaallaad 2" xfId="5" xr:uid="{00000000-0005-0000-0000-000002000000}"/>
    <cellStyle name="Normaallaad 3" xfId="6" xr:uid="{00000000-0005-0000-0000-000003000000}"/>
    <cellStyle name="Normaallaad 4" xfId="7" xr:uid="{00000000-0005-0000-0000-000004000000}"/>
    <cellStyle name="Normal 2" xfId="3" xr:uid="{00000000-0005-0000-0000-000005000000}"/>
    <cellStyle name="Normal_Sheet1 2" xfId="4" xr:uid="{00000000-0005-0000-0000-000006000000}"/>
    <cellStyle name="Protsent" xfId="2" builtinId="5"/>
  </cellStyles>
  <dxfs count="1">
    <dxf>
      <font>
        <condense val="0"/>
        <extend val="0"/>
        <color indexed="22"/>
      </font>
    </dxf>
  </dxfs>
  <tableStyles count="0" defaultTableStyle="TableStyleMedium2" defaultPivotStyle="PivotStyleMedium9"/>
  <colors>
    <mruColors>
      <color rgb="FFFDF49D"/>
      <color rgb="FFF6FAA0"/>
      <color rgb="FFFFFF99"/>
      <color rgb="FFFFFF66"/>
      <color rgb="FFFF9966"/>
      <color rgb="FFFFCC66"/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400" b="1">
                <a:latin typeface="Times New Roman" panose="02020603050405020304" pitchFamily="18" charset="0"/>
                <a:cs typeface="Times New Roman" panose="02020603050405020304" pitchFamily="18" charset="0"/>
              </a:rPr>
              <a:t>T</a:t>
            </a:r>
            <a:r>
              <a:rPr lang="et-EE" sz="1400" b="1">
                <a:latin typeface="Times New Roman" panose="02020603050405020304" pitchFamily="18" charset="0"/>
                <a:cs typeface="Times New Roman" panose="02020603050405020304" pitchFamily="18" charset="0"/>
              </a:rPr>
              <a:t>ULUD</a:t>
            </a:r>
            <a:r>
              <a:rPr lang="et-EE" sz="14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(tuhandetes eurodes)</a:t>
            </a:r>
            <a:endParaRPr lang="en-US" sz="14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6080677838684078"/>
          <c:y val="1.77646244510898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3.9768336902621396E-2"/>
          <c:y val="8.1836802734261929E-2"/>
          <c:w val="0.91626701644904496"/>
          <c:h val="0.73834596059978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'Eelarve koond 2021'!$H$3</c:f>
              <c:strCache>
                <c:ptCount val="1"/>
                <c:pt idx="0">
                  <c:v>2021 I lisaeelarve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numFmt formatCode="#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00206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t-E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EA3-4D5A-97CC-F665EB5D3814}"/>
                </c:ext>
              </c:extLst>
            </c:dLbl>
            <c:dLbl>
              <c:idx val="4"/>
              <c:numFmt formatCode="#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00206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t-E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EA3-4D5A-97CC-F665EB5D3814}"/>
                </c:ext>
              </c:extLst>
            </c:dLbl>
            <c:dLbl>
              <c:idx val="6"/>
              <c:layout>
                <c:manualLayout>
                  <c:x val="1.6202096015407045E-3"/>
                  <c:y val="5.2696577914842329E-5"/>
                </c:manualLayout>
              </c:layout>
              <c:numFmt formatCode="#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00206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t-E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2682934421569864E-2"/>
                      <c:h val="4.02658706349303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EA3-4D5A-97CC-F665EB5D3814}"/>
                </c:ext>
              </c:extLst>
            </c:dLbl>
            <c:numFmt formatCode="#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('Eelarve koond 2021'!$C$5:$C$8,'Eelarve koond 2021'!$C$17,'Eelarve koond 2021'!$C$19:$C$21)</c:f>
              <c:strCache>
                <c:ptCount val="7"/>
                <c:pt idx="0">
                  <c:v>Maksutulud</c:v>
                </c:pt>
                <c:pt idx="1">
                  <c:v>Tulud kaupade ja teenuste müügist</c:v>
                </c:pt>
                <c:pt idx="2">
                  <c:v>Saadavad toetused tegevuskuludeks</c:v>
                </c:pt>
                <c:pt idx="3">
                  <c:v>Muud tegevustulud </c:v>
                </c:pt>
                <c:pt idx="4">
                  <c:v>Vara müük</c:v>
                </c:pt>
                <c:pt idx="5">
                  <c:v>Põhivara soetuseks saadav sihtfinantseerimine</c:v>
                </c:pt>
                <c:pt idx="6">
                  <c:v>Finantstulud</c:v>
                </c:pt>
              </c:strCache>
            </c:strRef>
          </c:cat>
          <c:val>
            <c:numRef>
              <c:f>('Eelarve koond 2021'!$H$5:$H$8,'Eelarve koond 2021'!$H$17,'Eelarve koond 2021'!$H$19:$H$21)</c:f>
              <c:numCache>
                <c:formatCode>#,##0</c:formatCode>
                <c:ptCount val="7"/>
                <c:pt idx="0">
                  <c:v>12245415</c:v>
                </c:pt>
                <c:pt idx="1">
                  <c:v>1754486</c:v>
                </c:pt>
                <c:pt idx="2">
                  <c:v>7074764</c:v>
                </c:pt>
                <c:pt idx="3">
                  <c:v>107000</c:v>
                </c:pt>
                <c:pt idx="4">
                  <c:v>249850</c:v>
                </c:pt>
                <c:pt idx="5">
                  <c:v>3157872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C5-49B7-9AB0-9D13275983A1}"/>
            </c:ext>
          </c:extLst>
        </c:ser>
        <c:ser>
          <c:idx val="1"/>
          <c:order val="1"/>
          <c:tx>
            <c:strRef>
              <c:f>'Eelarve koond 2021'!$I$3</c:f>
              <c:strCache>
                <c:ptCount val="1"/>
                <c:pt idx="0">
                  <c:v>30.09.2021 täitmine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1.3826639103542448E-3"/>
                  <c:y val="2.5915346118119782E-3"/>
                </c:manualLayout>
              </c:layout>
              <c:numFmt formatCode="#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t-E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6428593663168889E-2"/>
                      <c:h val="2.63810876573681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F8DD-4B59-825C-47C834D35AAE}"/>
                </c:ext>
              </c:extLst>
            </c:dLbl>
            <c:dLbl>
              <c:idx val="4"/>
              <c:layout>
                <c:manualLayout>
                  <c:x val="1.386873903806889E-3"/>
                  <c:y val="1.6675843014051735E-2"/>
                </c:manualLayout>
              </c:layout>
              <c:numFmt formatCode="#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t-E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770060873953814E-2"/>
                      <c:h val="5.41506536124925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8DD-4B59-825C-47C834D35AAE}"/>
                </c:ext>
              </c:extLst>
            </c:dLbl>
            <c:dLbl>
              <c:idx val="5"/>
              <c:layout>
                <c:manualLayout>
                  <c:x val="2.1433969697231391E-3"/>
                  <c:y val="5.65314019126452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DD-4B59-825C-47C834D35AAE}"/>
                </c:ext>
              </c:extLst>
            </c:dLbl>
            <c:dLbl>
              <c:idx val="6"/>
              <c:layout>
                <c:manualLayout>
                  <c:x val="2.0539665027393899E-4"/>
                  <c:y val="-3.4617934504057417E-3"/>
                </c:manualLayout>
              </c:layout>
              <c:numFmt formatCode="#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t-E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065306949346891E-2"/>
                      <c:h val="3.47119574439054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8DD-4B59-825C-47C834D35AAE}"/>
                </c:ext>
              </c:extLst>
            </c:dLbl>
            <c:numFmt formatCode="#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('Eelarve koond 2021'!$I$5:$I$8,'Eelarve koond 2021'!$I$17,'Eelarve koond 2021'!$I$19:$I$21)</c:f>
              <c:numCache>
                <c:formatCode>#,##0</c:formatCode>
                <c:ptCount val="7"/>
                <c:pt idx="0">
                  <c:v>9486010</c:v>
                </c:pt>
                <c:pt idx="1">
                  <c:v>1287355</c:v>
                </c:pt>
                <c:pt idx="2">
                  <c:v>6209876</c:v>
                </c:pt>
                <c:pt idx="3">
                  <c:v>89781</c:v>
                </c:pt>
                <c:pt idx="4">
                  <c:v>214390</c:v>
                </c:pt>
                <c:pt idx="5">
                  <c:v>856663</c:v>
                </c:pt>
                <c:pt idx="6">
                  <c:v>3742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C5-49B7-9AB0-9D1327598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1"/>
        <c:axId val="455637096"/>
        <c:axId val="455630432"/>
      </c:barChart>
      <c:catAx>
        <c:axId val="455637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t-EE"/>
          </a:p>
        </c:txPr>
        <c:crossAx val="455630432"/>
        <c:crosses val="autoZero"/>
        <c:auto val="1"/>
        <c:lblAlgn val="ctr"/>
        <c:lblOffset val="100"/>
        <c:noMultiLvlLbl val="0"/>
      </c:catAx>
      <c:valAx>
        <c:axId val="4556304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55637096"/>
        <c:crosses val="autoZero"/>
        <c:crossBetween val="between"/>
        <c:majorUnit val="1000000"/>
        <c:minorUnit val="5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400" b="1">
                <a:latin typeface="Times New Roman" panose="02020603050405020304" pitchFamily="18" charset="0"/>
                <a:cs typeface="Times New Roman" panose="02020603050405020304" pitchFamily="18" charset="0"/>
              </a:rPr>
              <a:t>K</a:t>
            </a:r>
            <a:r>
              <a:rPr lang="et-EE" sz="1400" b="1">
                <a:latin typeface="Times New Roman" panose="02020603050405020304" pitchFamily="18" charset="0"/>
                <a:cs typeface="Times New Roman" panose="02020603050405020304" pitchFamily="18" charset="0"/>
              </a:rPr>
              <a:t>ULUD </a:t>
            </a:r>
            <a:r>
              <a:rPr lang="et-EE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(tuhandetes</a:t>
            </a:r>
            <a:r>
              <a:rPr lang="et-EE" sz="14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eurodes)</a:t>
            </a:r>
            <a:endParaRPr lang="en-US" sz="14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8619924491736091"/>
          <c:y val="1.75221792573781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3.1320134634550537E-2"/>
          <c:y val="8.6916464238322333E-2"/>
          <c:w val="0.91626701644904496"/>
          <c:h val="0.70344302093902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'Eelarve koond 2021'!$M$3</c:f>
              <c:strCache>
                <c:ptCount val="1"/>
                <c:pt idx="0">
                  <c:v>2021 I lisaeelarve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numFmt formatCode="#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00206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t-E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F32-49F3-A9E5-CDC23EFF36FA}"/>
                </c:ext>
              </c:extLst>
            </c:dLbl>
            <c:dLbl>
              <c:idx val="5"/>
              <c:numFmt formatCode="#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00206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t-E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883-4C7E-8455-D04BFA739144}"/>
                </c:ext>
              </c:extLst>
            </c:dLbl>
            <c:numFmt formatCode="#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('Eelarve koond 2021'!$C$10,'Eelarve koond 2021'!$C$12:$C$14,'Eelarve koond 2021'!$C$18,'Eelarve koond 2021'!$C$22,'Eelarve koond 2021'!$C$26)</c:f>
              <c:strCache>
                <c:ptCount val="7"/>
                <c:pt idx="0">
                  <c:v>Antavad toetused tegevuskuludeks</c:v>
                </c:pt>
                <c:pt idx="1">
                  <c:v>Personalikulud</c:v>
                </c:pt>
                <c:pt idx="2">
                  <c:v>Majandamiskulud</c:v>
                </c:pt>
                <c:pt idx="3">
                  <c:v>Muud kulud</c:v>
                </c:pt>
                <c:pt idx="4">
                  <c:v>Põhivara soetus</c:v>
                </c:pt>
                <c:pt idx="5">
                  <c:v>Finantskulud</c:v>
                </c:pt>
                <c:pt idx="6">
                  <c:v>Kohustuste tasumine</c:v>
                </c:pt>
              </c:strCache>
            </c:strRef>
          </c:cat>
          <c:val>
            <c:numRef>
              <c:f>('Eelarve koond 2021'!$M$10,'Eelarve koond 2021'!$M$12:$M$14,'Eelarve koond 2021'!$M$18,'Eelarve koond 2021'!$M$22,'Eelarve koond 2021'!$M$26)</c:f>
              <c:numCache>
                <c:formatCode>#,##0</c:formatCode>
                <c:ptCount val="7"/>
                <c:pt idx="0">
                  <c:v>1614439</c:v>
                </c:pt>
                <c:pt idx="1">
                  <c:v>12388268</c:v>
                </c:pt>
                <c:pt idx="2">
                  <c:v>6762415</c:v>
                </c:pt>
                <c:pt idx="3">
                  <c:v>206350</c:v>
                </c:pt>
                <c:pt idx="4">
                  <c:v>9380314</c:v>
                </c:pt>
                <c:pt idx="5">
                  <c:v>106930</c:v>
                </c:pt>
                <c:pt idx="6">
                  <c:v>757908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6-4CB3-9CA6-3DA62D24D313}"/>
            </c:ext>
          </c:extLst>
        </c:ser>
        <c:ser>
          <c:idx val="1"/>
          <c:order val="1"/>
          <c:tx>
            <c:strRef>
              <c:f>'Eelarve koond 2021'!$N$3</c:f>
              <c:strCache>
                <c:ptCount val="1"/>
                <c:pt idx="0">
                  <c:v>30.09.2021 täitmine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3.4881668723497441E-3"/>
                  <c:y val="-2.18154217277422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83-4C7E-8455-D04BFA739144}"/>
                </c:ext>
              </c:extLst>
            </c:dLbl>
            <c:dLbl>
              <c:idx val="5"/>
              <c:layout>
                <c:manualLayout>
                  <c:x val="-3.4670200186225314E-3"/>
                  <c:y val="-9.2784226943152322E-4"/>
                </c:manualLayout>
              </c:layout>
              <c:numFmt formatCode="#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t-E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7025413065217829E-2"/>
                      <c:h val="3.46250494293028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E883-4C7E-8455-D04BFA739144}"/>
                </c:ext>
              </c:extLst>
            </c:dLbl>
            <c:dLbl>
              <c:idx val="6"/>
              <c:layout>
                <c:manualLayout>
                  <c:x val="1.5369373690042186E-3"/>
                  <c:y val="4.89566572900942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83-4C7E-8455-D04BFA739144}"/>
                </c:ext>
              </c:extLst>
            </c:dLbl>
            <c:numFmt formatCode="#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('Eelarve koond 2021'!$N$10,'Eelarve koond 2021'!$N$12:$N$14,'Eelarve koond 2021'!$N$18,'Eelarve koond 2021'!$N$22,'Eelarve koond 2021'!$N$26)</c:f>
              <c:numCache>
                <c:formatCode>#,##0</c:formatCode>
                <c:ptCount val="7"/>
                <c:pt idx="0">
                  <c:v>1188711</c:v>
                </c:pt>
                <c:pt idx="1">
                  <c:v>8801895</c:v>
                </c:pt>
                <c:pt idx="2">
                  <c:v>4445781</c:v>
                </c:pt>
                <c:pt idx="3">
                  <c:v>1278</c:v>
                </c:pt>
                <c:pt idx="4">
                  <c:v>2757211</c:v>
                </c:pt>
                <c:pt idx="5">
                  <c:v>42778</c:v>
                </c:pt>
                <c:pt idx="6">
                  <c:v>562157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5D6-4CB3-9CA6-3DA62D24D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1"/>
        <c:axId val="455634352"/>
        <c:axId val="455630824"/>
      </c:barChart>
      <c:catAx>
        <c:axId val="45563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t-EE"/>
          </a:p>
        </c:txPr>
        <c:crossAx val="455630824"/>
        <c:crosses val="autoZero"/>
        <c:auto val="1"/>
        <c:lblAlgn val="ctr"/>
        <c:lblOffset val="100"/>
        <c:noMultiLvlLbl val="0"/>
      </c:catAx>
      <c:valAx>
        <c:axId val="4556308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  <a:alpha val="44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55634352"/>
        <c:crosses val="autoZero"/>
        <c:crossBetween val="between"/>
        <c:majorUnit val="1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t-EE" b="1">
                <a:latin typeface="Times New Roman" panose="02020603050405020304" pitchFamily="18" charset="0"/>
                <a:cs typeface="Times New Roman" panose="02020603050405020304" pitchFamily="18" charset="0"/>
              </a:rPr>
              <a:t>INVESTEERINGUD</a:t>
            </a:r>
            <a:r>
              <a:rPr lang="et-EE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(tuhandetes eurodes)</a:t>
            </a:r>
            <a:endParaRPr lang="et-EE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3.4234428013571475E-2"/>
          <c:y val="7.6082051282051283E-2"/>
          <c:w val="0.93812329556366425"/>
          <c:h val="0.71644518694133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Investeeringud!$D$4</c:f>
              <c:strCache>
                <c:ptCount val="1"/>
                <c:pt idx="0">
                  <c:v>2021 I lisaeelarve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(Investeeringud!$B$5,Investeeringud!$B$19,Investeeringud!$B$29,Investeeringud!$B$35,Investeeringud!$B$42,Investeeringud!$B$53)</c:f>
              <c:strCache>
                <c:ptCount val="6"/>
                <c:pt idx="0">
                  <c:v>Investeeringud haridusvaldkonda</c:v>
                </c:pt>
                <c:pt idx="1">
                  <c:v>Investeeringud kultuurivaldkonda</c:v>
                </c:pt>
                <c:pt idx="2">
                  <c:v>Investeeringud sotsiaalvaldkonda</c:v>
                </c:pt>
                <c:pt idx="3">
                  <c:v>Investeerimine teedesse ja tänavatesse</c:v>
                </c:pt>
                <c:pt idx="4">
                  <c:v>Investeerimine elu- ja looduskeskkonda</c:v>
                </c:pt>
                <c:pt idx="5">
                  <c:v>    Investeeringud kokku</c:v>
                </c:pt>
              </c:strCache>
            </c:strRef>
          </c:cat>
          <c:val>
            <c:numRef>
              <c:f>(Investeeringud!$D$5,Investeeringud!$D$19,Investeeringud!$D$29,Investeeringud!$D$35,Investeeringud!$D$42,Investeeringud!$D$53)</c:f>
              <c:numCache>
                <c:formatCode>#,##0</c:formatCode>
                <c:ptCount val="6"/>
                <c:pt idx="0">
                  <c:v>2217733</c:v>
                </c:pt>
                <c:pt idx="1">
                  <c:v>1728152</c:v>
                </c:pt>
                <c:pt idx="2">
                  <c:v>2207929</c:v>
                </c:pt>
                <c:pt idx="3">
                  <c:v>2661097</c:v>
                </c:pt>
                <c:pt idx="4">
                  <c:v>465403</c:v>
                </c:pt>
                <c:pt idx="5">
                  <c:v>9380314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9-4716-AB70-48A1F640540F}"/>
            </c:ext>
          </c:extLst>
        </c:ser>
        <c:ser>
          <c:idx val="1"/>
          <c:order val="1"/>
          <c:tx>
            <c:strRef>
              <c:f>Investeeringud!$E$4</c:f>
              <c:strCache>
                <c:ptCount val="1"/>
                <c:pt idx="0">
                  <c:v>Täitmine seisuga 30.09.2021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4.1666666666666602E-2"/>
                  <c:y val="7.5240594925615127E-4"/>
                </c:manualLayout>
              </c:layout>
              <c:numFmt formatCode="#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C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t-E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65-4959-B984-B22D0471C12A}"/>
                </c:ext>
              </c:extLst>
            </c:dLbl>
            <c:dLbl>
              <c:idx val="4"/>
              <c:layout>
                <c:manualLayout>
                  <c:x val="1.3888888888888888E-2"/>
                  <c:y val="-2.6983480006175793E-2"/>
                </c:manualLayout>
              </c:layout>
              <c:numFmt formatCode="#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C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t-E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65-4959-B984-B22D0471C12A}"/>
                </c:ext>
              </c:extLst>
            </c:dLbl>
            <c:numFmt formatCode="#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(Investeeringud!$E$5,Investeeringud!$E$19,Investeeringud!$E$29,Investeeringud!$E$35,Investeeringud!$E$42,Investeeringud!$E$53)</c:f>
              <c:numCache>
                <c:formatCode>#,##0</c:formatCode>
                <c:ptCount val="6"/>
                <c:pt idx="0">
                  <c:v>256281.8</c:v>
                </c:pt>
                <c:pt idx="1">
                  <c:v>74642</c:v>
                </c:pt>
                <c:pt idx="2">
                  <c:v>1424706</c:v>
                </c:pt>
                <c:pt idx="3">
                  <c:v>693877</c:v>
                </c:pt>
                <c:pt idx="4">
                  <c:v>302934</c:v>
                </c:pt>
                <c:pt idx="5">
                  <c:v>2757210.8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69-4716-AB70-48A1F6405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"/>
        <c:overlap val="68"/>
        <c:axId val="455635136"/>
        <c:axId val="455631216"/>
      </c:barChart>
      <c:catAx>
        <c:axId val="45563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t-EE"/>
          </a:p>
        </c:txPr>
        <c:crossAx val="455631216"/>
        <c:crosses val="autoZero"/>
        <c:auto val="1"/>
        <c:lblAlgn val="ctr"/>
        <c:lblOffset val="100"/>
        <c:noMultiLvlLbl val="0"/>
      </c:catAx>
      <c:valAx>
        <c:axId val="4556312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t-EE"/>
          </a:p>
        </c:txPr>
        <c:crossAx val="45563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408911081236801"/>
          <c:y val="0.91598085340736468"/>
          <c:w val="0.69416119326547598"/>
          <c:h val="4.9522850205346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Tulumaksu arvestus 20</a:t>
            </a:r>
            <a:r>
              <a:rPr lang="et-EE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19</a:t>
            </a:r>
            <a:r>
              <a:rPr lang="en-US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 - 20</a:t>
            </a:r>
            <a:r>
              <a:rPr lang="et-EE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21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t-EE" sz="1200">
                <a:latin typeface="Times New Roman" panose="02020603050405020304" pitchFamily="18" charset="0"/>
                <a:cs typeface="Times New Roman" panose="02020603050405020304" pitchFamily="18" charset="0"/>
              </a:rPr>
              <a:t>(tuhandetes eurodes)</a:t>
            </a:r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2.7660258104243371E-2"/>
          <c:y val="9.2828890094500308E-2"/>
          <c:w val="0.9647232445977324"/>
          <c:h val="0.704856861681323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Tulumaks!$D$4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(Tulumaks!$B$5:$B$7,Tulumaks!$B$9:$B$11,Tulumaks!$B$13:$B$15,Tulumaks!$B$17:$B$19)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(Tulumaks!$D$5:$D$7,Tulumaks!$D$9:$D$11,Tulumaks!$D$13:$D$15,Tulumaks!$D$17:$D$19)</c:f>
              <c:numCache>
                <c:formatCode>#,##0</c:formatCode>
                <c:ptCount val="12"/>
                <c:pt idx="0">
                  <c:v>871823.31</c:v>
                </c:pt>
                <c:pt idx="1">
                  <c:v>884684.80000000005</c:v>
                </c:pt>
                <c:pt idx="2">
                  <c:v>1015316.66</c:v>
                </c:pt>
                <c:pt idx="3">
                  <c:v>959129.76</c:v>
                </c:pt>
                <c:pt idx="4">
                  <c:v>933447.13</c:v>
                </c:pt>
                <c:pt idx="5">
                  <c:v>1015192.72</c:v>
                </c:pt>
                <c:pt idx="6">
                  <c:v>998439.97</c:v>
                </c:pt>
                <c:pt idx="7">
                  <c:v>940143.12</c:v>
                </c:pt>
                <c:pt idx="8">
                  <c:v>955715.22</c:v>
                </c:pt>
                <c:pt idx="9">
                  <c:v>959867.42</c:v>
                </c:pt>
                <c:pt idx="10">
                  <c:v>977486.57</c:v>
                </c:pt>
                <c:pt idx="11">
                  <c:v>1142944.17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D-47CE-9A64-3F0DEC53433A}"/>
            </c:ext>
          </c:extLst>
        </c:ser>
        <c:ser>
          <c:idx val="1"/>
          <c:order val="1"/>
          <c:tx>
            <c:strRef>
              <c:f>Tulumaks!$F$4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>
                        <a:lumMod val="40000"/>
                        <a:lumOff val="6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(Tulumaks!$B$5:$B$7,Tulumaks!$B$9:$B$11,Tulumaks!$B$13:$B$15,Tulumaks!$B$17:$B$19)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(Tulumaks!$F$5:$F$7,Tulumaks!$F$9:$F$11,Tulumaks!$F$13:$F$15,Tulumaks!$F$17:$F$19)</c:f>
              <c:numCache>
                <c:formatCode>#,##0</c:formatCode>
                <c:ptCount val="12"/>
                <c:pt idx="0">
                  <c:v>951386.05</c:v>
                </c:pt>
                <c:pt idx="1">
                  <c:v>944425</c:v>
                </c:pt>
                <c:pt idx="2">
                  <c:v>1048658</c:v>
                </c:pt>
                <c:pt idx="3">
                  <c:v>1039296.54</c:v>
                </c:pt>
                <c:pt idx="4">
                  <c:v>963240.15</c:v>
                </c:pt>
                <c:pt idx="5">
                  <c:v>1015072.4</c:v>
                </c:pt>
                <c:pt idx="6">
                  <c:v>986865.57</c:v>
                </c:pt>
                <c:pt idx="7">
                  <c:v>964260</c:v>
                </c:pt>
                <c:pt idx="8">
                  <c:v>970005.13</c:v>
                </c:pt>
                <c:pt idx="9">
                  <c:v>990470.95</c:v>
                </c:pt>
                <c:pt idx="10">
                  <c:v>990930.24</c:v>
                </c:pt>
                <c:pt idx="11">
                  <c:v>1140466.4099999999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D-47CE-9A64-3F0DEC53433A}"/>
            </c:ext>
          </c:extLst>
        </c:ser>
        <c:ser>
          <c:idx val="2"/>
          <c:order val="2"/>
          <c:tx>
            <c:strRef>
              <c:f>Tulumaks!$H$4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(Tulumaks!$B$5:$B$7,Tulumaks!$B$9:$B$11,Tulumaks!$B$13:$B$15,Tulumaks!$B$17:$B$19)</c:f>
              <c:strCache>
                <c:ptCount val="12"/>
                <c:pt idx="0">
                  <c:v>Jaanuar</c:v>
                </c:pt>
                <c:pt idx="1">
                  <c:v>Veebruar</c:v>
                </c:pt>
                <c:pt idx="2">
                  <c:v>Märts</c:v>
                </c:pt>
                <c:pt idx="3">
                  <c:v>Aprill</c:v>
                </c:pt>
                <c:pt idx="4">
                  <c:v>Mai</c:v>
                </c:pt>
                <c:pt idx="5">
                  <c:v>Juuni</c:v>
                </c:pt>
                <c:pt idx="6">
                  <c:v>Juuli</c:v>
                </c:pt>
                <c:pt idx="7">
                  <c:v>August</c:v>
                </c:pt>
                <c:pt idx="8">
                  <c:v>September</c:v>
                </c:pt>
                <c:pt idx="9">
                  <c:v>Oktoober</c:v>
                </c:pt>
                <c:pt idx="10">
                  <c:v>November</c:v>
                </c:pt>
                <c:pt idx="11">
                  <c:v>Detsember</c:v>
                </c:pt>
              </c:strCache>
            </c:strRef>
          </c:cat>
          <c:val>
            <c:numRef>
              <c:f>(Tulumaks!$H$5:$H$7,Tulumaks!$H$9:$H$11,Tulumaks!$H$13:$H$15,Tulumaks!$H$17:$H$19)</c:f>
              <c:numCache>
                <c:formatCode>#,##0</c:formatCode>
                <c:ptCount val="12"/>
                <c:pt idx="0">
                  <c:v>949859.79</c:v>
                </c:pt>
                <c:pt idx="1">
                  <c:v>964347.18</c:v>
                </c:pt>
                <c:pt idx="2">
                  <c:v>1028867.44</c:v>
                </c:pt>
                <c:pt idx="3">
                  <c:v>1084417.6299999999</c:v>
                </c:pt>
                <c:pt idx="4">
                  <c:v>1001988.98</c:v>
                </c:pt>
                <c:pt idx="5">
                  <c:v>1075379.31</c:v>
                </c:pt>
                <c:pt idx="6">
                  <c:v>1045190.11</c:v>
                </c:pt>
                <c:pt idx="7">
                  <c:v>1037134.47</c:v>
                </c:pt>
                <c:pt idx="8">
                  <c:v>1002676.04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D-47CE-9A64-3F0DEC53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6"/>
        <c:axId val="459775232"/>
        <c:axId val="459772096"/>
      </c:barChart>
      <c:catAx>
        <c:axId val="45977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t-EE"/>
          </a:p>
        </c:txPr>
        <c:crossAx val="459772096"/>
        <c:crosses val="autoZero"/>
        <c:auto val="1"/>
        <c:lblAlgn val="ctr"/>
        <c:lblOffset val="100"/>
        <c:noMultiLvlLbl val="0"/>
      </c:catAx>
      <c:valAx>
        <c:axId val="4597720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  <a:alpha val="26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" b="0" i="0" u="none" strike="noStrike" kern="1200" baseline="0">
                <a:solidFill>
                  <a:schemeClr val="bg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59775232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59991</xdr:colOff>
      <xdr:row>1</xdr:row>
      <xdr:rowOff>215038</xdr:rowOff>
    </xdr:from>
    <xdr:to>
      <xdr:col>35</xdr:col>
      <xdr:colOff>9525</xdr:colOff>
      <xdr:row>29</xdr:row>
      <xdr:rowOff>12891</xdr:rowOff>
    </xdr:to>
    <xdr:grpSp>
      <xdr:nvGrpSpPr>
        <xdr:cNvPr id="33" name="Rühm 32">
          <a:extLst>
            <a:ext uri="{FF2B5EF4-FFF2-40B4-BE49-F238E27FC236}">
              <a16:creationId xmlns:a16="http://schemas.microsoft.com/office/drawing/2014/main" id="{09A4F74D-7934-45D5-9EE5-50672AA8E1A5}"/>
            </a:ext>
          </a:extLst>
        </xdr:cNvPr>
        <xdr:cNvGrpSpPr/>
      </xdr:nvGrpSpPr>
      <xdr:grpSpPr>
        <a:xfrm>
          <a:off x="8489616" y="376963"/>
          <a:ext cx="14141784" cy="4808003"/>
          <a:chOff x="8222935" y="384455"/>
          <a:chExt cx="14141399" cy="4910983"/>
        </a:xfrm>
      </xdr:grpSpPr>
      <xdr:graphicFrame macro="">
        <xdr:nvGraphicFramePr>
          <xdr:cNvPr id="30" name="Diagramm 29">
            <a:extLst>
              <a:ext uri="{FF2B5EF4-FFF2-40B4-BE49-F238E27FC236}">
                <a16:creationId xmlns:a16="http://schemas.microsoft.com/office/drawing/2014/main" id="{B4C75D1A-9F9C-4577-8AF6-1C5D4CD81170}"/>
              </a:ext>
            </a:extLst>
          </xdr:cNvPr>
          <xdr:cNvGraphicFramePr/>
        </xdr:nvGraphicFramePr>
        <xdr:xfrm>
          <a:off x="8222935" y="448333"/>
          <a:ext cx="6626379" cy="484710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2" name="Diagramm 31">
            <a:extLst>
              <a:ext uri="{FF2B5EF4-FFF2-40B4-BE49-F238E27FC236}">
                <a16:creationId xmlns:a16="http://schemas.microsoft.com/office/drawing/2014/main" id="{5AFFBDCF-66CD-47DE-A24E-B10933EE1E68}"/>
              </a:ext>
            </a:extLst>
          </xdr:cNvPr>
          <xdr:cNvGraphicFramePr>
            <a:graphicFrameLocks/>
          </xdr:cNvGraphicFramePr>
        </xdr:nvGraphicFramePr>
        <xdr:xfrm>
          <a:off x="14839789" y="384455"/>
          <a:ext cx="7524545" cy="48592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2</xdr:row>
      <xdr:rowOff>47625</xdr:rowOff>
    </xdr:from>
    <xdr:to>
      <xdr:col>23</xdr:col>
      <xdr:colOff>333375</xdr:colOff>
      <xdr:row>52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5E84417-76E2-4CF5-882D-44D84312E0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113564</xdr:colOff>
      <xdr:row>3</xdr:row>
      <xdr:rowOff>2198</xdr:rowOff>
    </xdr:from>
    <xdr:to>
      <xdr:col>27</xdr:col>
      <xdr:colOff>556846</xdr:colOff>
      <xdr:row>20</xdr:row>
      <xdr:rowOff>109904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4377E52-6931-441B-9B49-AA340E7950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35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1" sqref="I11"/>
    </sheetView>
  </sheetViews>
  <sheetFormatPr defaultColWidth="9.140625" defaultRowHeight="12.75" x14ac:dyDescent="0.2"/>
  <cols>
    <col min="1" max="1" width="1.85546875" style="114" customWidth="1"/>
    <col min="2" max="2" width="9.7109375" style="114" bestFit="1" customWidth="1"/>
    <col min="3" max="3" width="37.5703125" style="114" customWidth="1"/>
    <col min="4" max="7" width="9.85546875" style="114" bestFit="1" customWidth="1"/>
    <col min="8" max="8" width="10" style="114" bestFit="1" customWidth="1"/>
    <col min="9" max="9" width="10.42578125" style="114" bestFit="1" customWidth="1"/>
    <col min="10" max="10" width="7.5703125" style="114" bestFit="1" customWidth="1"/>
    <col min="11" max="11" width="9.85546875" style="114" bestFit="1" customWidth="1"/>
    <col min="12" max="12" width="2.5703125" style="114" customWidth="1"/>
    <col min="13" max="13" width="9.140625" style="115" customWidth="1"/>
    <col min="14" max="14" width="9.140625" style="115"/>
    <col min="15" max="16384" width="9.140625" style="114"/>
  </cols>
  <sheetData>
    <row r="2" spans="2:14" ht="25.5" customHeight="1" x14ac:dyDescent="0.2">
      <c r="B2" s="10"/>
      <c r="C2" s="10" t="s">
        <v>813</v>
      </c>
      <c r="D2" s="11">
        <v>4</v>
      </c>
      <c r="E2" s="12">
        <v>5</v>
      </c>
      <c r="F2" s="12"/>
      <c r="G2" s="12"/>
      <c r="H2" s="12"/>
      <c r="I2" s="11">
        <v>6</v>
      </c>
      <c r="J2" s="13">
        <v>7</v>
      </c>
      <c r="K2" s="13">
        <v>8</v>
      </c>
    </row>
    <row r="3" spans="2:14" ht="38.25" customHeight="1" x14ac:dyDescent="0.2">
      <c r="B3" s="14" t="s">
        <v>246</v>
      </c>
      <c r="C3" s="15" t="s">
        <v>0</v>
      </c>
      <c r="D3" s="16" t="s">
        <v>250</v>
      </c>
      <c r="E3" s="16" t="s">
        <v>315</v>
      </c>
      <c r="F3" s="16" t="s">
        <v>810</v>
      </c>
      <c r="G3" s="16" t="s">
        <v>705</v>
      </c>
      <c r="H3" s="17" t="s">
        <v>706</v>
      </c>
      <c r="I3" s="16" t="s">
        <v>812</v>
      </c>
      <c r="J3" s="16" t="s">
        <v>23</v>
      </c>
      <c r="K3" s="16" t="s">
        <v>742</v>
      </c>
      <c r="M3" s="116" t="str">
        <f>H3</f>
        <v>2021 I lisaeelarve</v>
      </c>
      <c r="N3" s="116" t="str">
        <f>I3</f>
        <v>30.09.2021 täitmine</v>
      </c>
    </row>
    <row r="4" spans="2:14" ht="13.5" customHeight="1" x14ac:dyDescent="0.2">
      <c r="B4" s="18"/>
      <c r="C4" s="19" t="s">
        <v>1</v>
      </c>
      <c r="D4" s="20">
        <f t="shared" ref="D4:I4" si="0">SUM(D5:D8)</f>
        <v>19693364</v>
      </c>
      <c r="E4" s="20">
        <f t="shared" si="0"/>
        <v>20462905.989999998</v>
      </c>
      <c r="F4" s="20">
        <f t="shared" si="0"/>
        <v>22103190</v>
      </c>
      <c r="G4" s="20">
        <f t="shared" si="0"/>
        <v>21052735</v>
      </c>
      <c r="H4" s="21">
        <f t="shared" si="0"/>
        <v>21181665</v>
      </c>
      <c r="I4" s="20">
        <f t="shared" si="0"/>
        <v>17073022</v>
      </c>
      <c r="J4" s="175">
        <f>SUM(I4/H4)</f>
        <v>0.80602832685721348</v>
      </c>
      <c r="K4" s="22">
        <f>SUM(K5:K8)</f>
        <v>4108643</v>
      </c>
      <c r="M4" s="117"/>
    </row>
    <row r="5" spans="2:14" x14ac:dyDescent="0.2">
      <c r="B5" s="23">
        <v>30</v>
      </c>
      <c r="C5" s="23" t="s">
        <v>2</v>
      </c>
      <c r="D5" s="24">
        <v>11331341</v>
      </c>
      <c r="E5" s="24">
        <v>12133118.890000001</v>
      </c>
      <c r="F5" s="24">
        <v>12476164</v>
      </c>
      <c r="G5" s="161">
        <v>12245415</v>
      </c>
      <c r="H5" s="25">
        <v>12245415</v>
      </c>
      <c r="I5" s="24">
        <v>9486010</v>
      </c>
      <c r="J5" s="176">
        <f>SUM(I5)/H5</f>
        <v>0.77465810672811009</v>
      </c>
      <c r="K5" s="26">
        <f>SUM(H5-I5)</f>
        <v>2759405</v>
      </c>
      <c r="M5" s="117"/>
      <c r="N5" s="117"/>
    </row>
    <row r="6" spans="2:14" x14ac:dyDescent="0.2">
      <c r="B6" s="23">
        <v>32</v>
      </c>
      <c r="C6" s="27" t="s">
        <v>3</v>
      </c>
      <c r="D6" s="24">
        <v>1658239</v>
      </c>
      <c r="E6" s="24">
        <v>1794520.78</v>
      </c>
      <c r="F6" s="24">
        <v>1713181</v>
      </c>
      <c r="G6" s="161">
        <v>1754486</v>
      </c>
      <c r="H6" s="25">
        <v>1754486</v>
      </c>
      <c r="I6" s="24">
        <v>1287355</v>
      </c>
      <c r="J6" s="176">
        <f t="shared" ref="J6:J8" si="1">SUM(I6)/H6</f>
        <v>0.73375051154583171</v>
      </c>
      <c r="K6" s="26">
        <f t="shared" ref="K6:K8" si="2">SUM(H6-I6)</f>
        <v>467131</v>
      </c>
      <c r="M6" s="117"/>
      <c r="N6" s="117"/>
    </row>
    <row r="7" spans="2:14" x14ac:dyDescent="0.2">
      <c r="B7" s="23" t="s">
        <v>4</v>
      </c>
      <c r="C7" s="27" t="s">
        <v>5</v>
      </c>
      <c r="D7" s="24">
        <v>6588465</v>
      </c>
      <c r="E7" s="24">
        <v>6419870.1600000001</v>
      </c>
      <c r="F7" s="24">
        <v>7796562</v>
      </c>
      <c r="G7" s="161">
        <v>6945834</v>
      </c>
      <c r="H7" s="25">
        <v>7074764</v>
      </c>
      <c r="I7" s="24">
        <v>6209876</v>
      </c>
      <c r="J7" s="176">
        <f t="shared" si="1"/>
        <v>0.87775026841884762</v>
      </c>
      <c r="K7" s="26">
        <f t="shared" si="2"/>
        <v>864888</v>
      </c>
      <c r="M7" s="117"/>
      <c r="N7" s="117"/>
    </row>
    <row r="8" spans="2:14" x14ac:dyDescent="0.2">
      <c r="B8" s="23" t="s">
        <v>6</v>
      </c>
      <c r="C8" s="27" t="s">
        <v>7</v>
      </c>
      <c r="D8" s="24">
        <v>115319</v>
      </c>
      <c r="E8" s="24">
        <v>115396.16</v>
      </c>
      <c r="F8" s="24">
        <v>117283</v>
      </c>
      <c r="G8" s="161">
        <v>107000</v>
      </c>
      <c r="H8" s="25">
        <v>107000</v>
      </c>
      <c r="I8" s="24">
        <v>89781</v>
      </c>
      <c r="J8" s="176">
        <f t="shared" si="1"/>
        <v>0.83907476635514022</v>
      </c>
      <c r="K8" s="26">
        <f t="shared" si="2"/>
        <v>17219</v>
      </c>
      <c r="M8" s="117"/>
      <c r="N8" s="117"/>
    </row>
    <row r="9" spans="2:14" ht="14.25" customHeight="1" x14ac:dyDescent="0.2">
      <c r="B9" s="28"/>
      <c r="C9" s="29" t="s">
        <v>8</v>
      </c>
      <c r="D9" s="30">
        <f t="shared" ref="D9" si="3">SUM(D10:D11)</f>
        <v>16383965</v>
      </c>
      <c r="E9" s="30">
        <f t="shared" ref="E9:K9" si="4">SUM(E10:E11)</f>
        <v>18208213.309999999</v>
      </c>
      <c r="F9" s="30">
        <f t="shared" ref="F9" si="5">SUM(F10:F11)</f>
        <v>18122742</v>
      </c>
      <c r="G9" s="162">
        <f t="shared" ref="G9:H9" si="6">SUM(G10:G11)</f>
        <v>20313449</v>
      </c>
      <c r="H9" s="31">
        <f t="shared" si="6"/>
        <v>20971472</v>
      </c>
      <c r="I9" s="30">
        <f t="shared" si="4"/>
        <v>14437665</v>
      </c>
      <c r="J9" s="175">
        <f>SUM(I9/H9)</f>
        <v>0.68844309069005738</v>
      </c>
      <c r="K9" s="30">
        <f t="shared" si="4"/>
        <v>6533807</v>
      </c>
      <c r="M9" s="117"/>
      <c r="N9" s="117"/>
    </row>
    <row r="10" spans="2:14" x14ac:dyDescent="0.2">
      <c r="B10" s="27" t="s">
        <v>9</v>
      </c>
      <c r="C10" s="27" t="s">
        <v>10</v>
      </c>
      <c r="D10" s="24">
        <v>1196085</v>
      </c>
      <c r="E10" s="24">
        <v>1241131.73</v>
      </c>
      <c r="F10" s="24">
        <v>1354666</v>
      </c>
      <c r="G10" s="161">
        <v>1624906</v>
      </c>
      <c r="H10" s="25">
        <v>1614439</v>
      </c>
      <c r="I10" s="24">
        <v>1188711</v>
      </c>
      <c r="J10" s="176">
        <f>SUM(I10)/H10</f>
        <v>0.73629973012297156</v>
      </c>
      <c r="K10" s="26">
        <f>SUM(H10-I10)</f>
        <v>425728</v>
      </c>
      <c r="M10" s="117">
        <f t="shared" ref="M10:N14" si="7">ABS(H10)</f>
        <v>1614439</v>
      </c>
      <c r="N10" s="117">
        <f t="shared" si="7"/>
        <v>1188711</v>
      </c>
    </row>
    <row r="11" spans="2:14" x14ac:dyDescent="0.2">
      <c r="B11" s="23"/>
      <c r="C11" s="32" t="s">
        <v>11</v>
      </c>
      <c r="D11" s="33">
        <f t="shared" ref="D11:I11" si="8">SUM(D12:D14)</f>
        <v>15187880</v>
      </c>
      <c r="E11" s="33">
        <f t="shared" si="8"/>
        <v>16967081.579999998</v>
      </c>
      <c r="F11" s="33">
        <f t="shared" si="8"/>
        <v>16768076</v>
      </c>
      <c r="G11" s="163">
        <f t="shared" si="8"/>
        <v>18688543</v>
      </c>
      <c r="H11" s="360">
        <f t="shared" si="8"/>
        <v>19357033</v>
      </c>
      <c r="I11" s="33">
        <f t="shared" si="8"/>
        <v>13248954</v>
      </c>
      <c r="J11" s="177">
        <f>SUM(I11/H11)</f>
        <v>0.68445169257086047</v>
      </c>
      <c r="K11" s="33">
        <f>SUM(K12:K14)</f>
        <v>6108079</v>
      </c>
      <c r="M11" s="117"/>
      <c r="N11" s="117"/>
    </row>
    <row r="12" spans="2:14" x14ac:dyDescent="0.2">
      <c r="B12" s="27">
        <v>50</v>
      </c>
      <c r="C12" s="34" t="s">
        <v>12</v>
      </c>
      <c r="D12" s="24">
        <v>10642762</v>
      </c>
      <c r="E12" s="24">
        <v>11573860.869999999</v>
      </c>
      <c r="F12" s="24">
        <v>11517672</v>
      </c>
      <c r="G12" s="161">
        <v>12179617</v>
      </c>
      <c r="H12" s="25">
        <v>12388268</v>
      </c>
      <c r="I12" s="24">
        <v>8801895</v>
      </c>
      <c r="J12" s="176">
        <f t="shared" ref="J12:J14" si="9">SUM(I12)/H12</f>
        <v>0.71050246894884739</v>
      </c>
      <c r="K12" s="26">
        <f t="shared" ref="K12:K14" si="10">SUM(H12-I12)</f>
        <v>3586373</v>
      </c>
      <c r="M12" s="117">
        <f t="shared" si="7"/>
        <v>12388268</v>
      </c>
      <c r="N12" s="117">
        <f t="shared" si="7"/>
        <v>8801895</v>
      </c>
    </row>
    <row r="13" spans="2:14" x14ac:dyDescent="0.2">
      <c r="B13" s="27">
        <v>55</v>
      </c>
      <c r="C13" s="34" t="s">
        <v>13</v>
      </c>
      <c r="D13" s="24">
        <v>4543564</v>
      </c>
      <c r="E13" s="24">
        <v>5391183.0099999998</v>
      </c>
      <c r="F13" s="24">
        <v>5236984</v>
      </c>
      <c r="G13" s="161">
        <v>6302576</v>
      </c>
      <c r="H13" s="25">
        <v>6762415</v>
      </c>
      <c r="I13" s="24">
        <v>4445781</v>
      </c>
      <c r="J13" s="176">
        <f t="shared" si="9"/>
        <v>0.65742504711704319</v>
      </c>
      <c r="K13" s="26">
        <f t="shared" si="10"/>
        <v>2316634</v>
      </c>
      <c r="M13" s="117">
        <f t="shared" si="7"/>
        <v>6762415</v>
      </c>
      <c r="N13" s="117">
        <f t="shared" si="7"/>
        <v>4445781</v>
      </c>
    </row>
    <row r="14" spans="2:14" x14ac:dyDescent="0.2">
      <c r="B14" s="35" t="s">
        <v>14</v>
      </c>
      <c r="C14" s="34" t="s">
        <v>15</v>
      </c>
      <c r="D14" s="36">
        <v>1554</v>
      </c>
      <c r="E14" s="36">
        <v>2037.7</v>
      </c>
      <c r="F14" s="36">
        <v>13420</v>
      </c>
      <c r="G14" s="36">
        <v>206350</v>
      </c>
      <c r="H14" s="37">
        <v>206350</v>
      </c>
      <c r="I14" s="36">
        <v>1278</v>
      </c>
      <c r="J14" s="176">
        <f t="shared" si="9"/>
        <v>6.1933607947661741E-3</v>
      </c>
      <c r="K14" s="26">
        <f t="shared" si="10"/>
        <v>205072</v>
      </c>
      <c r="M14" s="117">
        <f t="shared" si="7"/>
        <v>206350</v>
      </c>
      <c r="N14" s="117">
        <f t="shared" si="7"/>
        <v>1278</v>
      </c>
    </row>
    <row r="15" spans="2:14" ht="16.5" customHeight="1" x14ac:dyDescent="0.2">
      <c r="B15" s="38"/>
      <c r="C15" s="39" t="s">
        <v>16</v>
      </c>
      <c r="D15" s="40">
        <f t="shared" ref="D15:I15" si="11">D4-D9</f>
        <v>3309399</v>
      </c>
      <c r="E15" s="40">
        <f t="shared" si="11"/>
        <v>2254692.6799999997</v>
      </c>
      <c r="F15" s="40">
        <f t="shared" si="11"/>
        <v>3980448</v>
      </c>
      <c r="G15" s="40">
        <f t="shared" si="11"/>
        <v>739286</v>
      </c>
      <c r="H15" s="41">
        <f t="shared" si="11"/>
        <v>210193</v>
      </c>
      <c r="I15" s="40">
        <f t="shared" si="11"/>
        <v>2635357</v>
      </c>
      <c r="J15" s="178">
        <f>SUM(I15/G15)</f>
        <v>3.5647327286057089</v>
      </c>
      <c r="K15" s="40">
        <f>K4-K9</f>
        <v>-2425164</v>
      </c>
      <c r="M15" s="117"/>
      <c r="N15" s="117"/>
    </row>
    <row r="16" spans="2:14" ht="15.75" customHeight="1" x14ac:dyDescent="0.2">
      <c r="B16" s="42"/>
      <c r="C16" s="43" t="s">
        <v>17</v>
      </c>
      <c r="D16" s="44">
        <f t="shared" ref="D16:I16" si="12">SUM(D17:D22)</f>
        <v>-2742903</v>
      </c>
      <c r="E16" s="44">
        <f t="shared" si="12"/>
        <v>-2478684.5399999996</v>
      </c>
      <c r="F16" s="44">
        <f t="shared" si="12"/>
        <v>-2786653</v>
      </c>
      <c r="G16" s="44">
        <f t="shared" si="12"/>
        <v>-6046186</v>
      </c>
      <c r="H16" s="45">
        <f t="shared" si="12"/>
        <v>-6079422</v>
      </c>
      <c r="I16" s="44">
        <f t="shared" si="12"/>
        <v>-1725194</v>
      </c>
      <c r="J16" s="175">
        <f>SUM(I16/G16)</f>
        <v>0.28533591259018493</v>
      </c>
      <c r="K16" s="44">
        <f>SUM(K17:K22)</f>
        <v>-4354228</v>
      </c>
      <c r="M16" s="117"/>
      <c r="N16" s="117"/>
    </row>
    <row r="17" spans="2:16" x14ac:dyDescent="0.2">
      <c r="B17" s="27">
        <v>381</v>
      </c>
      <c r="C17" s="46" t="s">
        <v>308</v>
      </c>
      <c r="D17" s="47">
        <v>34443</v>
      </c>
      <c r="E17" s="47">
        <v>58122.44</v>
      </c>
      <c r="F17" s="47">
        <v>58003</v>
      </c>
      <c r="G17" s="47">
        <v>15000</v>
      </c>
      <c r="H17" s="48">
        <v>249850</v>
      </c>
      <c r="I17" s="47">
        <v>214390</v>
      </c>
      <c r="J17" s="176">
        <f t="shared" ref="J17:J21" si="13">SUM(I17)/H17</f>
        <v>0.85807484490694419</v>
      </c>
      <c r="K17" s="26">
        <f t="shared" ref="K17:K22" si="14">SUM(H17-I17)</f>
        <v>35460</v>
      </c>
      <c r="M17" s="117"/>
      <c r="N17" s="117"/>
    </row>
    <row r="18" spans="2:16" x14ac:dyDescent="0.2">
      <c r="B18" s="27">
        <v>15</v>
      </c>
      <c r="C18" s="46" t="s">
        <v>309</v>
      </c>
      <c r="D18" s="24">
        <v>-4716622</v>
      </c>
      <c r="E18" s="24">
        <v>-4533730</v>
      </c>
      <c r="F18" s="24">
        <v>-4248493</v>
      </c>
      <c r="G18" s="161">
        <v>-9082228</v>
      </c>
      <c r="H18" s="25">
        <v>-9380314</v>
      </c>
      <c r="I18" s="24">
        <v>-2757211</v>
      </c>
      <c r="J18" s="176">
        <f t="shared" si="13"/>
        <v>0.29393589596254455</v>
      </c>
      <c r="K18" s="26">
        <f t="shared" si="14"/>
        <v>-6623103</v>
      </c>
      <c r="M18" s="117">
        <f>ABS(H18)</f>
        <v>9380314</v>
      </c>
      <c r="N18" s="117">
        <f>ABS(I18)</f>
        <v>2757211</v>
      </c>
    </row>
    <row r="19" spans="2:16" ht="12.75" customHeight="1" x14ac:dyDescent="0.2">
      <c r="B19" s="27">
        <v>3502</v>
      </c>
      <c r="C19" s="46" t="s">
        <v>314</v>
      </c>
      <c r="D19" s="24">
        <v>1971776</v>
      </c>
      <c r="E19" s="24">
        <v>2029734.87</v>
      </c>
      <c r="F19" s="24">
        <v>1443663</v>
      </c>
      <c r="G19" s="161">
        <v>3127872</v>
      </c>
      <c r="H19" s="25">
        <v>3157872</v>
      </c>
      <c r="I19" s="24">
        <v>856663</v>
      </c>
      <c r="J19" s="176">
        <f t="shared" si="13"/>
        <v>0.27127856987236976</v>
      </c>
      <c r="K19" s="26">
        <f t="shared" si="14"/>
        <v>2301209</v>
      </c>
      <c r="M19" s="117"/>
      <c r="N19" s="117"/>
    </row>
    <row r="20" spans="2:16" ht="15" hidden="1" customHeight="1" x14ac:dyDescent="0.2">
      <c r="B20" s="27">
        <v>4502</v>
      </c>
      <c r="C20" s="46" t="s">
        <v>18</v>
      </c>
      <c r="D20" s="24"/>
      <c r="E20" s="24"/>
      <c r="F20" s="24">
        <v>25534</v>
      </c>
      <c r="G20" s="161"/>
      <c r="H20" s="25"/>
      <c r="I20" s="24"/>
      <c r="J20" s="176"/>
      <c r="K20" s="26">
        <f t="shared" si="14"/>
        <v>0</v>
      </c>
      <c r="M20" s="117"/>
      <c r="N20" s="117"/>
    </row>
    <row r="21" spans="2:16" x14ac:dyDescent="0.2">
      <c r="B21" s="23">
        <v>382</v>
      </c>
      <c r="C21" s="46" t="s">
        <v>310</v>
      </c>
      <c r="D21" s="24">
        <v>884</v>
      </c>
      <c r="E21" s="24">
        <v>632.32000000000005</v>
      </c>
      <c r="F21" s="24">
        <v>708</v>
      </c>
      <c r="G21" s="161">
        <v>100</v>
      </c>
      <c r="H21" s="25">
        <v>100</v>
      </c>
      <c r="I21" s="24">
        <v>3742</v>
      </c>
      <c r="J21" s="176">
        <f t="shared" si="13"/>
        <v>37.42</v>
      </c>
      <c r="K21" s="26">
        <f t="shared" si="14"/>
        <v>-3642</v>
      </c>
      <c r="M21" s="117"/>
      <c r="N21" s="117"/>
    </row>
    <row r="22" spans="2:16" x14ac:dyDescent="0.2">
      <c r="B22" s="27">
        <v>65</v>
      </c>
      <c r="C22" s="46" t="s">
        <v>311</v>
      </c>
      <c r="D22" s="24">
        <v>-33384</v>
      </c>
      <c r="E22" s="24">
        <v>-33444.17</v>
      </c>
      <c r="F22" s="24">
        <v>-66068</v>
      </c>
      <c r="G22" s="161">
        <v>-106930</v>
      </c>
      <c r="H22" s="25">
        <v>-106930</v>
      </c>
      <c r="I22" s="24">
        <v>-42778</v>
      </c>
      <c r="J22" s="176">
        <f>SUM(I22)/H22</f>
        <v>0.40005611147479658</v>
      </c>
      <c r="K22" s="26">
        <f t="shared" si="14"/>
        <v>-64152</v>
      </c>
      <c r="M22" s="117">
        <f t="shared" ref="M22:N26" si="15">ABS(H22)</f>
        <v>106930</v>
      </c>
      <c r="N22" s="117">
        <f t="shared" si="15"/>
        <v>42778</v>
      </c>
    </row>
    <row r="23" spans="2:16" x14ac:dyDescent="0.2">
      <c r="B23" s="49"/>
      <c r="C23" s="50" t="s">
        <v>256</v>
      </c>
      <c r="D23" s="51">
        <f t="shared" ref="D23" si="16">SUM(D15:D16)</f>
        <v>566496</v>
      </c>
      <c r="E23" s="51">
        <f t="shared" ref="E23:K23" si="17">SUM(E15:E16)</f>
        <v>-223991.85999999987</v>
      </c>
      <c r="F23" s="51">
        <f t="shared" ref="F23" si="18">SUM(F15:F16)</f>
        <v>1193795</v>
      </c>
      <c r="G23" s="164">
        <f t="shared" ref="G23:H23" si="19">SUM(G15:G16)</f>
        <v>-5306900</v>
      </c>
      <c r="H23" s="52">
        <f t="shared" si="19"/>
        <v>-5869229</v>
      </c>
      <c r="I23" s="51">
        <f t="shared" si="17"/>
        <v>910163</v>
      </c>
      <c r="J23" s="179"/>
      <c r="K23" s="51">
        <f t="shared" si="17"/>
        <v>-6779392</v>
      </c>
      <c r="M23" s="117"/>
      <c r="N23" s="117"/>
    </row>
    <row r="24" spans="2:16" ht="14.25" customHeight="1" x14ac:dyDescent="0.2">
      <c r="B24" s="28"/>
      <c r="C24" s="53" t="s">
        <v>19</v>
      </c>
      <c r="D24" s="54">
        <f t="shared" ref="D24" si="20">SUM(D25:D26)</f>
        <v>-568724</v>
      </c>
      <c r="E24" s="54">
        <f t="shared" ref="E24:K24" si="21">SUM(E25:E26)</f>
        <v>2834426</v>
      </c>
      <c r="F24" s="54">
        <f t="shared" ref="F24" si="22">SUM(F25:F26)</f>
        <v>-785868</v>
      </c>
      <c r="G24" s="165">
        <f t="shared" ref="G24:H24" si="23">SUM(G25:G26)</f>
        <v>3259490</v>
      </c>
      <c r="H24" s="55">
        <f t="shared" si="23"/>
        <v>1242092</v>
      </c>
      <c r="I24" s="54">
        <f t="shared" si="21"/>
        <v>-562157</v>
      </c>
      <c r="J24" s="175">
        <f>SUM(I24/H24)</f>
        <v>-0.45258885815221417</v>
      </c>
      <c r="K24" s="54">
        <f t="shared" si="21"/>
        <v>1804249</v>
      </c>
      <c r="M24" s="117"/>
      <c r="N24" s="117"/>
    </row>
    <row r="25" spans="2:16" x14ac:dyDescent="0.2">
      <c r="B25" s="56" t="s">
        <v>20</v>
      </c>
      <c r="C25" s="27" t="s">
        <v>312</v>
      </c>
      <c r="D25" s="24">
        <v>0</v>
      </c>
      <c r="E25" s="24">
        <v>3300000</v>
      </c>
      <c r="F25" s="24">
        <v>0</v>
      </c>
      <c r="G25" s="161">
        <v>4000000</v>
      </c>
      <c r="H25" s="25">
        <v>2000000</v>
      </c>
      <c r="I25" s="24">
        <v>0</v>
      </c>
      <c r="J25" s="176">
        <v>0</v>
      </c>
      <c r="K25" s="26">
        <f t="shared" ref="K25:K26" si="24">SUM(H25-I25)</f>
        <v>2000000</v>
      </c>
      <c r="M25" s="117"/>
      <c r="N25" s="117"/>
    </row>
    <row r="26" spans="2:16" x14ac:dyDescent="0.2">
      <c r="B26" s="56" t="s">
        <v>21</v>
      </c>
      <c r="C26" s="27" t="s">
        <v>313</v>
      </c>
      <c r="D26" s="24">
        <v>-568724</v>
      </c>
      <c r="E26" s="24">
        <v>-465574</v>
      </c>
      <c r="F26" s="24">
        <v>-785868</v>
      </c>
      <c r="G26" s="161">
        <v>-740510</v>
      </c>
      <c r="H26" s="25">
        <v>-757908</v>
      </c>
      <c r="I26" s="24">
        <v>-562157</v>
      </c>
      <c r="J26" s="176">
        <f>SUM(I26)/H26</f>
        <v>0.74172195042142319</v>
      </c>
      <c r="K26" s="26">
        <f t="shared" si="24"/>
        <v>-195751</v>
      </c>
      <c r="L26" s="118"/>
      <c r="M26" s="117">
        <f t="shared" si="15"/>
        <v>757908</v>
      </c>
      <c r="N26" s="117">
        <f t="shared" si="15"/>
        <v>562157</v>
      </c>
      <c r="O26" s="118"/>
      <c r="P26" s="118"/>
    </row>
    <row r="27" spans="2:16" ht="27" customHeight="1" x14ac:dyDescent="0.2">
      <c r="B27" s="58">
        <v>1001</v>
      </c>
      <c r="C27" s="59" t="s">
        <v>22</v>
      </c>
      <c r="D27" s="60">
        <f>SUM(D23+D24)</f>
        <v>-2228</v>
      </c>
      <c r="E27" s="60">
        <f>SUM(E23+E24+E28)</f>
        <v>2371260.14</v>
      </c>
      <c r="F27" s="60">
        <f>SUM(F23+F24+F28)</f>
        <v>407927</v>
      </c>
      <c r="G27" s="166">
        <f>SUM(G23+G24)</f>
        <v>-2047410</v>
      </c>
      <c r="H27" s="61">
        <f>SUM(H23+H24)</f>
        <v>-4627137</v>
      </c>
      <c r="I27" s="60">
        <f>SUM(I23+I24)</f>
        <v>348006</v>
      </c>
      <c r="J27" s="180"/>
      <c r="K27" s="60"/>
      <c r="L27" s="118"/>
      <c r="M27" s="117"/>
      <c r="N27" s="117"/>
      <c r="O27" s="118"/>
      <c r="P27" s="118"/>
    </row>
    <row r="28" spans="2:16" hidden="1" x14ac:dyDescent="0.2">
      <c r="B28" s="58">
        <v>1002</v>
      </c>
      <c r="C28" s="59" t="s">
        <v>258</v>
      </c>
      <c r="D28" s="60"/>
      <c r="E28" s="60">
        <v>-239174</v>
      </c>
      <c r="F28" s="166"/>
      <c r="G28" s="166"/>
      <c r="H28" s="61"/>
      <c r="I28" s="60"/>
      <c r="J28" s="62"/>
      <c r="K28" s="60"/>
    </row>
    <row r="29" spans="2:16" x14ac:dyDescent="0.2">
      <c r="I29" s="119"/>
    </row>
    <row r="30" spans="2:16" x14ac:dyDescent="0.2">
      <c r="B30" s="114" t="s">
        <v>251</v>
      </c>
      <c r="I30" s="118"/>
    </row>
    <row r="31" spans="2:16" x14ac:dyDescent="0.2">
      <c r="B31" s="114" t="s">
        <v>252</v>
      </c>
      <c r="I31" s="118"/>
      <c r="L31" s="118"/>
    </row>
    <row r="32" spans="2:16" x14ac:dyDescent="0.2">
      <c r="B32" s="114" t="s">
        <v>253</v>
      </c>
      <c r="I32" s="118"/>
    </row>
    <row r="33" spans="2:9" x14ac:dyDescent="0.2">
      <c r="I33" s="118"/>
    </row>
    <row r="34" spans="2:9" x14ac:dyDescent="0.2">
      <c r="I34" s="118"/>
    </row>
    <row r="35" spans="2:9" x14ac:dyDescent="0.2">
      <c r="B35" s="120"/>
      <c r="C35" s="120"/>
    </row>
  </sheetData>
  <sheetProtection algorithmName="SHA-512" hashValue="pl0B1RIZsynzFXbCI5aRqp7JAAqWgslV/5JKEFvuCLC9DHVVqANNO02o8Y4FYMeiBxlQGSnWZwTLp0ryW6B/qA==" saltValue="S42d75FGKnPBBZeg287mJA==" spinCount="100000" sheet="1" selectLockedCells="1" selectUnlockedCells="1"/>
  <pageMargins left="0.11811023622047245" right="0" top="0.74803149606299213" bottom="0.74803149606299213" header="0.31496062992125984" footer="0.31496062992125984"/>
  <pageSetup paperSize="9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M72"/>
  <sheetViews>
    <sheetView showGridLines="0" zoomScale="115" zoomScaleNormal="115" workbookViewId="0">
      <pane xSplit="1" ySplit="22" topLeftCell="B23" activePane="bottomRight" state="frozen"/>
      <selection pane="topRight" activeCell="B1" sqref="B1"/>
      <selection pane="bottomLeft" activeCell="A5" sqref="A5"/>
      <selection pane="bottomRight" activeCell="K19" sqref="K19"/>
    </sheetView>
  </sheetViews>
  <sheetFormatPr defaultColWidth="9.140625" defaultRowHeight="11.25" x14ac:dyDescent="0.2"/>
  <cols>
    <col min="1" max="1" width="2.7109375" style="235" customWidth="1"/>
    <col min="2" max="2" width="14.85546875" style="235" bestFit="1" customWidth="1"/>
    <col min="3" max="4" width="6.7109375" style="235" customWidth="1"/>
    <col min="5" max="5" width="8" style="235" customWidth="1"/>
    <col min="6" max="6" width="10" style="235" customWidth="1"/>
    <col min="7" max="7" width="10.42578125" style="235" customWidth="1"/>
    <col min="8" max="8" width="9" style="235" bestFit="1" customWidth="1"/>
    <col min="9" max="9" width="10.28515625" style="235" bestFit="1" customWidth="1"/>
    <col min="10" max="10" width="16.7109375" style="235" bestFit="1" customWidth="1"/>
    <col min="11" max="11" width="18.5703125" style="235" bestFit="1" customWidth="1"/>
    <col min="12" max="16384" width="9.140625" style="235"/>
  </cols>
  <sheetData>
    <row r="3" spans="2:11" x14ac:dyDescent="0.2">
      <c r="B3" s="368" t="s">
        <v>698</v>
      </c>
      <c r="C3" s="368"/>
      <c r="D3" s="368"/>
      <c r="E3" s="368"/>
      <c r="F3" s="368"/>
      <c r="G3" s="368"/>
    </row>
    <row r="4" spans="2:11" ht="32.25" x14ac:dyDescent="0.2">
      <c r="B4" s="236"/>
      <c r="C4" s="237" t="s">
        <v>78</v>
      </c>
      <c r="D4" s="238" t="s">
        <v>79</v>
      </c>
      <c r="E4" s="239" t="s">
        <v>80</v>
      </c>
      <c r="F4" s="238" t="s">
        <v>81</v>
      </c>
      <c r="G4" s="239" t="s">
        <v>82</v>
      </c>
      <c r="H4" s="240" t="s">
        <v>699</v>
      </c>
      <c r="I4" s="239" t="s">
        <v>700</v>
      </c>
      <c r="J4" s="240" t="s">
        <v>701</v>
      </c>
      <c r="K4" s="241" t="s">
        <v>702</v>
      </c>
    </row>
    <row r="5" spans="2:11" x14ac:dyDescent="0.2">
      <c r="B5" s="242" t="s">
        <v>86</v>
      </c>
      <c r="C5" s="243">
        <v>15</v>
      </c>
      <c r="D5" s="244">
        <v>16</v>
      </c>
      <c r="E5" s="243">
        <v>44</v>
      </c>
      <c r="F5" s="244">
        <v>25</v>
      </c>
      <c r="G5" s="245">
        <v>31</v>
      </c>
      <c r="H5" s="246">
        <v>2</v>
      </c>
      <c r="I5" s="246">
        <v>10</v>
      </c>
      <c r="J5" s="247">
        <v>13063</v>
      </c>
      <c r="K5" s="248">
        <v>4913</v>
      </c>
    </row>
    <row r="6" spans="2:11" x14ac:dyDescent="0.2">
      <c r="B6" s="249" t="s">
        <v>87</v>
      </c>
      <c r="C6" s="250">
        <v>13</v>
      </c>
      <c r="D6" s="251">
        <v>15</v>
      </c>
      <c r="E6" s="252">
        <v>46</v>
      </c>
      <c r="F6" s="251">
        <v>36</v>
      </c>
      <c r="G6" s="252">
        <v>66</v>
      </c>
      <c r="H6" s="252">
        <v>3</v>
      </c>
      <c r="I6" s="252">
        <v>0</v>
      </c>
      <c r="J6" s="253">
        <v>13071</v>
      </c>
      <c r="K6" s="254">
        <v>4916</v>
      </c>
    </row>
    <row r="7" spans="2:11" x14ac:dyDescent="0.2">
      <c r="B7" s="249" t="s">
        <v>88</v>
      </c>
      <c r="C7" s="255">
        <v>14</v>
      </c>
      <c r="D7" s="256">
        <v>14</v>
      </c>
      <c r="E7" s="255">
        <v>51</v>
      </c>
      <c r="F7" s="256">
        <v>34</v>
      </c>
      <c r="G7" s="257">
        <v>42</v>
      </c>
      <c r="H7" s="257">
        <v>3</v>
      </c>
      <c r="I7" s="257">
        <v>8</v>
      </c>
      <c r="J7" s="258">
        <v>13085</v>
      </c>
      <c r="K7" s="259">
        <v>4911</v>
      </c>
    </row>
    <row r="8" spans="2:11" x14ac:dyDescent="0.2">
      <c r="B8" s="249" t="s">
        <v>89</v>
      </c>
      <c r="C8" s="250">
        <v>11</v>
      </c>
      <c r="D8" s="260">
        <v>17</v>
      </c>
      <c r="E8" s="261">
        <v>39</v>
      </c>
      <c r="F8" s="260">
        <v>30</v>
      </c>
      <c r="G8" s="261">
        <v>27</v>
      </c>
      <c r="H8" s="261">
        <v>4</v>
      </c>
      <c r="I8" s="261">
        <v>11</v>
      </c>
      <c r="J8" s="262">
        <v>13088</v>
      </c>
      <c r="K8" s="263">
        <v>4901</v>
      </c>
    </row>
    <row r="9" spans="2:11" x14ac:dyDescent="0.2">
      <c r="B9" s="249" t="s">
        <v>90</v>
      </c>
      <c r="C9" s="250">
        <v>12</v>
      </c>
      <c r="D9" s="264">
        <v>12</v>
      </c>
      <c r="E9" s="250">
        <v>51</v>
      </c>
      <c r="F9" s="265">
        <v>45</v>
      </c>
      <c r="G9" s="266">
        <v>37</v>
      </c>
      <c r="H9" s="266">
        <v>3</v>
      </c>
      <c r="I9" s="266">
        <v>5</v>
      </c>
      <c r="J9" s="267">
        <v>13093</v>
      </c>
      <c r="K9" s="268">
        <v>4892</v>
      </c>
    </row>
    <row r="10" spans="2:11" x14ac:dyDescent="0.2">
      <c r="B10" s="249" t="s">
        <v>91</v>
      </c>
      <c r="C10" s="250">
        <v>12</v>
      </c>
      <c r="D10" s="251">
        <v>11</v>
      </c>
      <c r="E10" s="250">
        <v>38</v>
      </c>
      <c r="F10" s="251">
        <v>38</v>
      </c>
      <c r="G10" s="252">
        <v>26</v>
      </c>
      <c r="H10" s="252">
        <v>5</v>
      </c>
      <c r="I10" s="252">
        <v>0</v>
      </c>
      <c r="J10" s="269">
        <v>13094</v>
      </c>
      <c r="K10" s="270">
        <v>4884</v>
      </c>
    </row>
    <row r="11" spans="2:11" x14ac:dyDescent="0.2">
      <c r="B11" s="249" t="s">
        <v>92</v>
      </c>
      <c r="C11" s="250">
        <v>12</v>
      </c>
      <c r="D11" s="250">
        <v>12</v>
      </c>
      <c r="E11" s="250">
        <v>52</v>
      </c>
      <c r="F11" s="252">
        <v>39</v>
      </c>
      <c r="G11" s="252">
        <v>27</v>
      </c>
      <c r="H11" s="252">
        <v>1</v>
      </c>
      <c r="I11" s="252">
        <v>8</v>
      </c>
      <c r="J11" s="267">
        <v>13106</v>
      </c>
      <c r="K11" s="271">
        <v>4897</v>
      </c>
    </row>
    <row r="12" spans="2:11" x14ac:dyDescent="0.2">
      <c r="B12" s="249" t="s">
        <v>93</v>
      </c>
      <c r="C12" s="250">
        <v>6</v>
      </c>
      <c r="D12" s="251">
        <v>9</v>
      </c>
      <c r="E12" s="252">
        <v>41</v>
      </c>
      <c r="F12" s="272">
        <v>56</v>
      </c>
      <c r="G12" s="252">
        <v>18</v>
      </c>
      <c r="H12" s="250">
        <v>1</v>
      </c>
      <c r="I12" s="250">
        <v>12</v>
      </c>
      <c r="J12" s="267">
        <v>13088</v>
      </c>
      <c r="K12" s="270">
        <v>4893</v>
      </c>
    </row>
    <row r="13" spans="2:11" x14ac:dyDescent="0.2">
      <c r="B13" s="249" t="s">
        <v>94</v>
      </c>
      <c r="C13" s="250">
        <v>14</v>
      </c>
      <c r="D13" s="251">
        <v>15</v>
      </c>
      <c r="E13" s="250">
        <v>56</v>
      </c>
      <c r="F13" s="251">
        <v>54</v>
      </c>
      <c r="G13" s="252">
        <v>36</v>
      </c>
      <c r="H13" s="252">
        <v>3</v>
      </c>
      <c r="I13" s="252">
        <v>8</v>
      </c>
      <c r="J13" s="267">
        <v>13089</v>
      </c>
      <c r="K13" s="270">
        <v>4898</v>
      </c>
    </row>
    <row r="14" spans="2:11" x14ac:dyDescent="0.2">
      <c r="B14" s="273" t="s">
        <v>95</v>
      </c>
      <c r="C14" s="274"/>
      <c r="D14" s="275"/>
      <c r="E14" s="276"/>
      <c r="F14" s="277"/>
      <c r="G14" s="278"/>
      <c r="H14" s="278"/>
      <c r="I14" s="278"/>
      <c r="J14" s="279"/>
      <c r="K14" s="280"/>
    </row>
    <row r="15" spans="2:11" x14ac:dyDescent="0.2">
      <c r="B15" s="273" t="s">
        <v>96</v>
      </c>
      <c r="C15" s="274"/>
      <c r="D15" s="277"/>
      <c r="E15" s="278"/>
      <c r="F15" s="277"/>
      <c r="G15" s="278"/>
      <c r="H15" s="278"/>
      <c r="I15" s="278"/>
      <c r="J15" s="279"/>
      <c r="K15" s="280"/>
    </row>
    <row r="16" spans="2:11" x14ac:dyDescent="0.2">
      <c r="B16" s="281" t="s">
        <v>97</v>
      </c>
      <c r="C16" s="281"/>
      <c r="D16" s="282"/>
      <c r="E16" s="283"/>
      <c r="F16" s="282"/>
      <c r="G16" s="283"/>
      <c r="H16" s="283"/>
      <c r="I16" s="283"/>
      <c r="J16" s="284"/>
      <c r="K16" s="285"/>
    </row>
    <row r="17" spans="2:13" x14ac:dyDescent="0.2">
      <c r="B17" s="238" t="s">
        <v>703</v>
      </c>
      <c r="C17" s="238">
        <f t="shared" ref="C17:I17" si="0">SUM(C5:C16)</f>
        <v>109</v>
      </c>
      <c r="D17" s="238">
        <f t="shared" si="0"/>
        <v>121</v>
      </c>
      <c r="E17" s="238">
        <f t="shared" si="0"/>
        <v>418</v>
      </c>
      <c r="F17" s="238">
        <f t="shared" si="0"/>
        <v>357</v>
      </c>
      <c r="G17" s="238">
        <f t="shared" si="0"/>
        <v>310</v>
      </c>
      <c r="H17" s="238">
        <f t="shared" si="0"/>
        <v>25</v>
      </c>
      <c r="I17" s="238">
        <f t="shared" si="0"/>
        <v>62</v>
      </c>
      <c r="J17" s="338">
        <f>SUM(J13-J34)</f>
        <v>42</v>
      </c>
      <c r="K17" s="286">
        <f>SUM(K13-K34)</f>
        <v>-11</v>
      </c>
    </row>
    <row r="18" spans="2:13" x14ac:dyDescent="0.2">
      <c r="B18" s="287" t="s">
        <v>814</v>
      </c>
      <c r="C18" s="287">
        <f>SUM(C23:C31)</f>
        <v>96</v>
      </c>
      <c r="D18" s="287">
        <f t="shared" ref="D18:I18" si="1">SUM(D23:D31)</f>
        <v>113</v>
      </c>
      <c r="E18" s="287">
        <f t="shared" si="1"/>
        <v>359</v>
      </c>
      <c r="F18" s="287">
        <f t="shared" si="1"/>
        <v>356</v>
      </c>
      <c r="G18" s="287">
        <f t="shared" si="1"/>
        <v>253</v>
      </c>
      <c r="H18" s="287">
        <f t="shared" si="1"/>
        <v>26</v>
      </c>
      <c r="I18" s="287">
        <f t="shared" si="1"/>
        <v>48</v>
      </c>
      <c r="J18" s="298">
        <v>13125</v>
      </c>
      <c r="K18" s="298">
        <v>4976</v>
      </c>
    </row>
    <row r="20" spans="2:13" x14ac:dyDescent="0.2">
      <c r="B20" s="368" t="s">
        <v>284</v>
      </c>
      <c r="C20" s="368"/>
      <c r="D20" s="368"/>
      <c r="E20" s="368"/>
      <c r="F20" s="368"/>
      <c r="G20" s="368"/>
    </row>
    <row r="21" spans="2:13" x14ac:dyDescent="0.2">
      <c r="B21" s="288"/>
      <c r="C21" s="289"/>
      <c r="D21" s="288"/>
      <c r="E21" s="289"/>
      <c r="F21" s="288"/>
      <c r="G21" s="289"/>
      <c r="H21" s="290" t="s">
        <v>74</v>
      </c>
      <c r="I21" s="291" t="s">
        <v>75</v>
      </c>
      <c r="J21" s="290" t="s">
        <v>76</v>
      </c>
      <c r="K21" s="292" t="s">
        <v>77</v>
      </c>
    </row>
    <row r="22" spans="2:13" x14ac:dyDescent="0.2">
      <c r="B22" s="293"/>
      <c r="C22" s="294" t="s">
        <v>78</v>
      </c>
      <c r="D22" s="295" t="s">
        <v>79</v>
      </c>
      <c r="E22" s="294" t="s">
        <v>80</v>
      </c>
      <c r="F22" s="295" t="s">
        <v>81</v>
      </c>
      <c r="G22" s="294" t="s">
        <v>82</v>
      </c>
      <c r="H22" s="295" t="s">
        <v>83</v>
      </c>
      <c r="I22" s="294" t="s">
        <v>84</v>
      </c>
      <c r="J22" s="295" t="s">
        <v>85</v>
      </c>
      <c r="K22" s="296" t="s">
        <v>85</v>
      </c>
    </row>
    <row r="23" spans="2:13" x14ac:dyDescent="0.2">
      <c r="B23" s="242" t="s">
        <v>86</v>
      </c>
      <c r="C23" s="243">
        <v>11</v>
      </c>
      <c r="D23" s="244">
        <v>12</v>
      </c>
      <c r="E23" s="243">
        <v>30</v>
      </c>
      <c r="F23" s="244">
        <v>35</v>
      </c>
      <c r="G23" s="245">
        <v>44</v>
      </c>
      <c r="H23" s="246">
        <v>1</v>
      </c>
      <c r="I23" s="246">
        <v>6</v>
      </c>
      <c r="J23" s="247">
        <v>13132</v>
      </c>
      <c r="K23" s="248">
        <v>5013</v>
      </c>
      <c r="M23" s="297"/>
    </row>
    <row r="24" spans="2:13" x14ac:dyDescent="0.2">
      <c r="B24" s="249" t="s">
        <v>87</v>
      </c>
      <c r="C24" s="250">
        <v>11</v>
      </c>
      <c r="D24" s="251">
        <v>12</v>
      </c>
      <c r="E24" s="252">
        <v>49</v>
      </c>
      <c r="F24" s="251">
        <v>39</v>
      </c>
      <c r="G24" s="252">
        <v>23</v>
      </c>
      <c r="H24" s="252">
        <v>3</v>
      </c>
      <c r="I24" s="252">
        <v>10</v>
      </c>
      <c r="J24" s="253">
        <v>13141</v>
      </c>
      <c r="K24" s="254">
        <v>5009</v>
      </c>
      <c r="M24" s="297"/>
    </row>
    <row r="25" spans="2:13" x14ac:dyDescent="0.2">
      <c r="B25" s="249" t="s">
        <v>88</v>
      </c>
      <c r="C25" s="255">
        <v>10</v>
      </c>
      <c r="D25" s="256">
        <v>16</v>
      </c>
      <c r="E25" s="255">
        <v>46</v>
      </c>
      <c r="F25" s="256">
        <v>33</v>
      </c>
      <c r="G25" s="257">
        <v>30</v>
      </c>
      <c r="H25" s="257">
        <v>2</v>
      </c>
      <c r="I25" s="257">
        <v>8</v>
      </c>
      <c r="J25" s="258">
        <v>13148</v>
      </c>
      <c r="K25" s="259">
        <v>5015</v>
      </c>
      <c r="M25" s="297"/>
    </row>
    <row r="26" spans="2:13" x14ac:dyDescent="0.2">
      <c r="B26" s="249" t="s">
        <v>89</v>
      </c>
      <c r="C26" s="250">
        <v>7</v>
      </c>
      <c r="D26" s="260">
        <v>11</v>
      </c>
      <c r="E26" s="261">
        <v>33</v>
      </c>
      <c r="F26" s="260">
        <v>24</v>
      </c>
      <c r="G26" s="261">
        <v>53</v>
      </c>
      <c r="H26" s="261">
        <v>3</v>
      </c>
      <c r="I26" s="261">
        <v>1</v>
      </c>
      <c r="J26" s="262">
        <v>13153</v>
      </c>
      <c r="K26" s="263">
        <v>5009</v>
      </c>
      <c r="M26" s="297"/>
    </row>
    <row r="27" spans="2:13" x14ac:dyDescent="0.2">
      <c r="B27" s="249" t="s">
        <v>90</v>
      </c>
      <c r="C27" s="250">
        <v>9</v>
      </c>
      <c r="D27" s="264">
        <v>11</v>
      </c>
      <c r="E27" s="250">
        <v>49</v>
      </c>
      <c r="F27" s="265">
        <v>38</v>
      </c>
      <c r="G27" s="266">
        <v>21</v>
      </c>
      <c r="H27" s="266">
        <v>0</v>
      </c>
      <c r="I27" s="266">
        <v>6</v>
      </c>
      <c r="J27" s="267">
        <v>13161</v>
      </c>
      <c r="K27" s="268">
        <v>5014</v>
      </c>
      <c r="M27" s="297"/>
    </row>
    <row r="28" spans="2:13" x14ac:dyDescent="0.2">
      <c r="B28" s="249" t="s">
        <v>91</v>
      </c>
      <c r="C28" s="250">
        <v>9</v>
      </c>
      <c r="D28" s="251">
        <v>10</v>
      </c>
      <c r="E28" s="250">
        <v>37</v>
      </c>
      <c r="F28" s="251">
        <v>40</v>
      </c>
      <c r="G28" s="252">
        <v>12</v>
      </c>
      <c r="H28" s="252">
        <v>6</v>
      </c>
      <c r="I28" s="252">
        <v>3</v>
      </c>
      <c r="J28" s="269">
        <v>13157</v>
      </c>
      <c r="K28" s="270">
        <v>5003</v>
      </c>
      <c r="M28" s="297"/>
    </row>
    <row r="29" spans="2:13" x14ac:dyDescent="0.2">
      <c r="B29" s="249" t="s">
        <v>92</v>
      </c>
      <c r="C29" s="250">
        <v>14</v>
      </c>
      <c r="D29" s="250">
        <v>15</v>
      </c>
      <c r="E29" s="250">
        <v>28</v>
      </c>
      <c r="F29" s="252">
        <v>36</v>
      </c>
      <c r="G29" s="252">
        <v>10</v>
      </c>
      <c r="H29" s="252">
        <v>4</v>
      </c>
      <c r="I29" s="252">
        <v>3</v>
      </c>
      <c r="J29" s="267">
        <v>13149</v>
      </c>
      <c r="K29" s="271">
        <v>4995</v>
      </c>
      <c r="M29" s="297"/>
    </row>
    <row r="30" spans="2:13" x14ac:dyDescent="0.2">
      <c r="B30" s="249" t="s">
        <v>93</v>
      </c>
      <c r="C30" s="250">
        <v>13</v>
      </c>
      <c r="D30" s="251">
        <v>12</v>
      </c>
      <c r="E30" s="252">
        <v>43</v>
      </c>
      <c r="F30" s="272">
        <v>57</v>
      </c>
      <c r="G30" s="252">
        <v>28</v>
      </c>
      <c r="H30" s="250">
        <v>4</v>
      </c>
      <c r="I30" s="250">
        <v>9</v>
      </c>
      <c r="J30" s="267">
        <v>13134</v>
      </c>
      <c r="K30" s="270">
        <v>4982</v>
      </c>
      <c r="M30" s="297"/>
    </row>
    <row r="31" spans="2:13" x14ac:dyDescent="0.2">
      <c r="B31" s="249" t="s">
        <v>94</v>
      </c>
      <c r="C31" s="250">
        <v>12</v>
      </c>
      <c r="D31" s="251">
        <v>14</v>
      </c>
      <c r="E31" s="250">
        <v>44</v>
      </c>
      <c r="F31" s="251">
        <v>54</v>
      </c>
      <c r="G31" s="252">
        <v>32</v>
      </c>
      <c r="H31" s="252">
        <v>3</v>
      </c>
      <c r="I31" s="252">
        <v>2</v>
      </c>
      <c r="J31" s="267">
        <v>13125</v>
      </c>
      <c r="K31" s="270">
        <v>4976</v>
      </c>
    </row>
    <row r="32" spans="2:13" x14ac:dyDescent="0.2">
      <c r="B32" s="273" t="s">
        <v>95</v>
      </c>
      <c r="C32" s="274">
        <v>10</v>
      </c>
      <c r="D32" s="275">
        <v>15</v>
      </c>
      <c r="E32" s="276">
        <v>30</v>
      </c>
      <c r="F32" s="277">
        <v>41</v>
      </c>
      <c r="G32" s="278">
        <v>31</v>
      </c>
      <c r="H32" s="278">
        <v>9</v>
      </c>
      <c r="I32" s="278">
        <v>3</v>
      </c>
      <c r="J32" s="279">
        <v>13112</v>
      </c>
      <c r="K32" s="280">
        <v>4958</v>
      </c>
    </row>
    <row r="33" spans="2:11" x14ac:dyDescent="0.2">
      <c r="B33" s="273" t="s">
        <v>96</v>
      </c>
      <c r="C33" s="274">
        <v>14</v>
      </c>
      <c r="D33" s="277">
        <v>16</v>
      </c>
      <c r="E33" s="278">
        <v>29</v>
      </c>
      <c r="F33" s="277">
        <v>58</v>
      </c>
      <c r="G33" s="278">
        <v>20</v>
      </c>
      <c r="H33" s="278">
        <v>3</v>
      </c>
      <c r="I33" s="278">
        <v>1</v>
      </c>
      <c r="J33" s="279">
        <v>13080</v>
      </c>
      <c r="K33" s="280">
        <v>4934</v>
      </c>
    </row>
    <row r="34" spans="2:11" x14ac:dyDescent="0.2">
      <c r="B34" s="281" t="s">
        <v>97</v>
      </c>
      <c r="C34" s="281">
        <v>9</v>
      </c>
      <c r="D34" s="282">
        <v>16</v>
      </c>
      <c r="E34" s="283">
        <v>26</v>
      </c>
      <c r="F34" s="282">
        <v>53</v>
      </c>
      <c r="G34" s="283">
        <v>43</v>
      </c>
      <c r="H34" s="283">
        <v>5</v>
      </c>
      <c r="I34" s="283">
        <v>3</v>
      </c>
      <c r="J34" s="284">
        <v>13047</v>
      </c>
      <c r="K34" s="285">
        <v>4909</v>
      </c>
    </row>
    <row r="35" spans="2:11" x14ac:dyDescent="0.2">
      <c r="B35" s="238" t="s">
        <v>98</v>
      </c>
      <c r="C35" s="238">
        <f t="shared" ref="C35:I35" si="2">SUM(C23:C34)</f>
        <v>129</v>
      </c>
      <c r="D35" s="238">
        <f t="shared" si="2"/>
        <v>160</v>
      </c>
      <c r="E35" s="238">
        <f t="shared" si="2"/>
        <v>444</v>
      </c>
      <c r="F35" s="238">
        <f t="shared" si="2"/>
        <v>508</v>
      </c>
      <c r="G35" s="238">
        <f t="shared" si="2"/>
        <v>347</v>
      </c>
      <c r="H35" s="238">
        <f t="shared" si="2"/>
        <v>43</v>
      </c>
      <c r="I35" s="238">
        <f t="shared" si="2"/>
        <v>55</v>
      </c>
      <c r="J35" s="286">
        <f>SUM(J34-J53)</f>
        <v>-91</v>
      </c>
      <c r="K35" s="286">
        <f>SUM(K34-K53)</f>
        <v>-106</v>
      </c>
    </row>
    <row r="36" spans="2:11" x14ac:dyDescent="0.2">
      <c r="B36" s="287" t="s">
        <v>687</v>
      </c>
      <c r="C36" s="287">
        <v>127</v>
      </c>
      <c r="D36" s="287">
        <v>149</v>
      </c>
      <c r="E36" s="287">
        <v>450</v>
      </c>
      <c r="F36" s="287">
        <v>465</v>
      </c>
      <c r="G36" s="287">
        <v>383</v>
      </c>
      <c r="H36" s="287">
        <v>28</v>
      </c>
      <c r="I36" s="287">
        <v>39</v>
      </c>
      <c r="J36" s="298">
        <v>13138</v>
      </c>
      <c r="K36" s="298">
        <v>5015</v>
      </c>
    </row>
    <row r="39" spans="2:11" x14ac:dyDescent="0.2">
      <c r="B39" s="368" t="s">
        <v>254</v>
      </c>
      <c r="C39" s="368"/>
      <c r="D39" s="368"/>
      <c r="E39" s="368"/>
      <c r="F39" s="368"/>
      <c r="G39" s="368"/>
    </row>
    <row r="40" spans="2:11" x14ac:dyDescent="0.2">
      <c r="B40" s="288"/>
      <c r="C40" s="289"/>
      <c r="D40" s="288"/>
      <c r="E40" s="289"/>
      <c r="F40" s="288"/>
      <c r="G40" s="289"/>
      <c r="H40" s="290" t="s">
        <v>74</v>
      </c>
      <c r="I40" s="291" t="s">
        <v>75</v>
      </c>
      <c r="J40" s="290" t="s">
        <v>76</v>
      </c>
      <c r="K40" s="292" t="s">
        <v>77</v>
      </c>
    </row>
    <row r="41" spans="2:11" x14ac:dyDescent="0.2">
      <c r="B41" s="293"/>
      <c r="C41" s="294" t="s">
        <v>78</v>
      </c>
      <c r="D41" s="295" t="s">
        <v>79</v>
      </c>
      <c r="E41" s="294" t="s">
        <v>80</v>
      </c>
      <c r="F41" s="295" t="s">
        <v>81</v>
      </c>
      <c r="G41" s="294" t="s">
        <v>82</v>
      </c>
      <c r="H41" s="295" t="s">
        <v>83</v>
      </c>
      <c r="I41" s="294" t="s">
        <v>84</v>
      </c>
      <c r="J41" s="295" t="s">
        <v>85</v>
      </c>
      <c r="K41" s="296" t="s">
        <v>85</v>
      </c>
    </row>
    <row r="42" spans="2:11" x14ac:dyDescent="0.2">
      <c r="B42" s="242" t="s">
        <v>86</v>
      </c>
      <c r="C42" s="243">
        <v>6</v>
      </c>
      <c r="D42" s="299">
        <v>17</v>
      </c>
      <c r="E42" s="300">
        <v>39</v>
      </c>
      <c r="F42" s="299">
        <v>36</v>
      </c>
      <c r="G42" s="301">
        <v>39</v>
      </c>
      <c r="H42" s="302">
        <v>3</v>
      </c>
      <c r="I42" s="302">
        <v>4</v>
      </c>
      <c r="J42" s="303">
        <v>13173</v>
      </c>
      <c r="K42" s="304">
        <v>5017</v>
      </c>
    </row>
    <row r="43" spans="2:11" x14ac:dyDescent="0.2">
      <c r="B43" s="249" t="s">
        <v>87</v>
      </c>
      <c r="C43" s="250">
        <v>11</v>
      </c>
      <c r="D43" s="260">
        <v>12</v>
      </c>
      <c r="E43" s="261">
        <v>26</v>
      </c>
      <c r="F43" s="260">
        <v>34</v>
      </c>
      <c r="G43" s="261">
        <v>32</v>
      </c>
      <c r="H43" s="261">
        <v>5</v>
      </c>
      <c r="I43" s="261">
        <v>0</v>
      </c>
      <c r="J43" s="305">
        <v>13164</v>
      </c>
      <c r="K43" s="306">
        <v>5016</v>
      </c>
    </row>
    <row r="44" spans="2:11" x14ac:dyDescent="0.2">
      <c r="B44" s="249" t="s">
        <v>88</v>
      </c>
      <c r="C44" s="250">
        <v>5</v>
      </c>
      <c r="D44" s="260">
        <v>12</v>
      </c>
      <c r="E44" s="307">
        <v>66</v>
      </c>
      <c r="F44" s="260">
        <v>38</v>
      </c>
      <c r="G44" s="261">
        <v>50</v>
      </c>
      <c r="H44" s="261">
        <v>4</v>
      </c>
      <c r="I44" s="261">
        <v>1</v>
      </c>
      <c r="J44" s="305">
        <v>13184</v>
      </c>
      <c r="K44" s="308">
        <v>5031</v>
      </c>
    </row>
    <row r="45" spans="2:11" x14ac:dyDescent="0.2">
      <c r="B45" s="249" t="s">
        <v>89</v>
      </c>
      <c r="C45" s="250">
        <v>19</v>
      </c>
      <c r="D45" s="260">
        <v>14</v>
      </c>
      <c r="E45" s="261">
        <v>18</v>
      </c>
      <c r="F45" s="260">
        <v>28</v>
      </c>
      <c r="G45" s="261">
        <v>27</v>
      </c>
      <c r="H45" s="261">
        <v>3</v>
      </c>
      <c r="I45" s="261">
        <v>1</v>
      </c>
      <c r="J45" s="262">
        <v>13179</v>
      </c>
      <c r="K45" s="308">
        <v>5032</v>
      </c>
    </row>
    <row r="46" spans="2:11" x14ac:dyDescent="0.2">
      <c r="B46" s="249" t="s">
        <v>90</v>
      </c>
      <c r="C46" s="250">
        <v>9</v>
      </c>
      <c r="D46" s="264">
        <v>18</v>
      </c>
      <c r="E46" s="250">
        <v>29</v>
      </c>
      <c r="F46" s="265">
        <v>24</v>
      </c>
      <c r="G46" s="266">
        <v>29</v>
      </c>
      <c r="H46" s="266">
        <v>0</v>
      </c>
      <c r="I46" s="266">
        <v>1</v>
      </c>
      <c r="J46" s="267">
        <v>13174</v>
      </c>
      <c r="K46" s="309">
        <v>5034</v>
      </c>
    </row>
    <row r="47" spans="2:11" x14ac:dyDescent="0.2">
      <c r="B47" s="249" t="s">
        <v>91</v>
      </c>
      <c r="C47" s="250">
        <v>9</v>
      </c>
      <c r="D47" s="251">
        <v>7</v>
      </c>
      <c r="E47" s="250">
        <v>16</v>
      </c>
      <c r="F47" s="251">
        <v>34</v>
      </c>
      <c r="G47" s="252">
        <v>10</v>
      </c>
      <c r="H47" s="252">
        <v>1</v>
      </c>
      <c r="I47" s="252">
        <v>4</v>
      </c>
      <c r="J47" s="269">
        <v>13158</v>
      </c>
      <c r="K47" s="310">
        <v>5022</v>
      </c>
    </row>
    <row r="48" spans="2:11" x14ac:dyDescent="0.2">
      <c r="B48" s="249" t="s">
        <v>92</v>
      </c>
      <c r="C48" s="250">
        <v>10</v>
      </c>
      <c r="D48" s="250">
        <v>11</v>
      </c>
      <c r="E48" s="250">
        <v>53</v>
      </c>
      <c r="F48" s="252">
        <v>40</v>
      </c>
      <c r="G48" s="252">
        <v>50</v>
      </c>
      <c r="H48" s="252">
        <v>2</v>
      </c>
      <c r="I48" s="252">
        <v>10</v>
      </c>
      <c r="J48" s="267">
        <v>13170</v>
      </c>
      <c r="K48" s="252">
        <v>5026</v>
      </c>
    </row>
    <row r="49" spans="2:11" x14ac:dyDescent="0.2">
      <c r="B49" s="249" t="s">
        <v>93</v>
      </c>
      <c r="C49" s="311">
        <v>14</v>
      </c>
      <c r="D49" s="251">
        <v>13</v>
      </c>
      <c r="E49" s="252">
        <v>58</v>
      </c>
      <c r="F49" s="272">
        <v>62</v>
      </c>
      <c r="G49" s="252">
        <v>29</v>
      </c>
      <c r="H49" s="250">
        <v>3</v>
      </c>
      <c r="I49" s="250">
        <v>6</v>
      </c>
      <c r="J49" s="267">
        <v>13165</v>
      </c>
      <c r="K49" s="310">
        <v>5036</v>
      </c>
    </row>
    <row r="50" spans="2:11" x14ac:dyDescent="0.2">
      <c r="B50" s="249" t="s">
        <v>94</v>
      </c>
      <c r="C50" s="311">
        <v>6</v>
      </c>
      <c r="D50" s="251">
        <v>11</v>
      </c>
      <c r="E50" s="250">
        <v>38</v>
      </c>
      <c r="F50" s="251">
        <v>58</v>
      </c>
      <c r="G50" s="252">
        <v>26</v>
      </c>
      <c r="H50" s="252">
        <v>2</v>
      </c>
      <c r="I50" s="252">
        <v>3</v>
      </c>
      <c r="J50" s="267">
        <v>13139</v>
      </c>
      <c r="K50" s="310">
        <v>5019</v>
      </c>
    </row>
    <row r="51" spans="2:11" x14ac:dyDescent="0.2">
      <c r="B51" s="273" t="s">
        <v>95</v>
      </c>
      <c r="C51" s="273">
        <v>11</v>
      </c>
      <c r="D51" s="275">
        <v>8</v>
      </c>
      <c r="E51" s="276">
        <v>34</v>
      </c>
      <c r="F51" s="277">
        <v>29</v>
      </c>
      <c r="G51" s="278">
        <v>41</v>
      </c>
      <c r="H51" s="278">
        <v>1</v>
      </c>
      <c r="I51" s="278">
        <v>0</v>
      </c>
      <c r="J51" s="279">
        <v>13148</v>
      </c>
      <c r="K51" s="312">
        <v>5019</v>
      </c>
    </row>
    <row r="52" spans="2:11" x14ac:dyDescent="0.2">
      <c r="B52" s="273" t="s">
        <v>96</v>
      </c>
      <c r="C52" s="273">
        <v>7</v>
      </c>
      <c r="D52" s="277">
        <v>8</v>
      </c>
      <c r="E52" s="278">
        <v>27</v>
      </c>
      <c r="F52" s="277">
        <v>33</v>
      </c>
      <c r="G52" s="278">
        <v>20</v>
      </c>
      <c r="H52" s="278">
        <v>3</v>
      </c>
      <c r="I52" s="278">
        <v>5</v>
      </c>
      <c r="J52" s="279">
        <v>13139</v>
      </c>
      <c r="K52" s="312">
        <v>5015</v>
      </c>
    </row>
    <row r="53" spans="2:11" x14ac:dyDescent="0.2">
      <c r="B53" s="281" t="s">
        <v>97</v>
      </c>
      <c r="C53" s="281">
        <v>20</v>
      </c>
      <c r="D53" s="282">
        <v>18</v>
      </c>
      <c r="E53" s="283">
        <v>46</v>
      </c>
      <c r="F53" s="282">
        <v>49</v>
      </c>
      <c r="G53" s="283">
        <v>30</v>
      </c>
      <c r="H53" s="283">
        <v>1</v>
      </c>
      <c r="I53" s="283">
        <v>4</v>
      </c>
      <c r="J53" s="284">
        <v>13138</v>
      </c>
      <c r="K53" s="285">
        <v>5015</v>
      </c>
    </row>
    <row r="54" spans="2:11" x14ac:dyDescent="0.2">
      <c r="B54" s="238" t="s">
        <v>98</v>
      </c>
      <c r="C54" s="238">
        <f t="shared" ref="C54:I54" si="3">SUM(C42:C53)</f>
        <v>127</v>
      </c>
      <c r="D54" s="238">
        <f t="shared" si="3"/>
        <v>149</v>
      </c>
      <c r="E54" s="238">
        <f t="shared" si="3"/>
        <v>450</v>
      </c>
      <c r="F54" s="238">
        <f t="shared" si="3"/>
        <v>465</v>
      </c>
      <c r="G54" s="238">
        <f t="shared" si="3"/>
        <v>383</v>
      </c>
      <c r="H54" s="238">
        <f t="shared" si="3"/>
        <v>28</v>
      </c>
      <c r="I54" s="238">
        <f t="shared" si="3"/>
        <v>39</v>
      </c>
      <c r="J54" s="286">
        <f>SUM(J53-J42)</f>
        <v>-35</v>
      </c>
      <c r="K54" s="286">
        <f>SUM(K53-K42)</f>
        <v>-2</v>
      </c>
    </row>
    <row r="55" spans="2:11" x14ac:dyDescent="0.2">
      <c r="B55" s="287" t="s">
        <v>255</v>
      </c>
      <c r="C55" s="287">
        <f>SUM(C72)</f>
        <v>143</v>
      </c>
      <c r="D55" s="287">
        <f t="shared" ref="D55:I55" si="4">SUM(D72)</f>
        <v>152</v>
      </c>
      <c r="E55" s="287">
        <f t="shared" si="4"/>
        <v>463</v>
      </c>
      <c r="F55" s="287">
        <f t="shared" si="4"/>
        <v>474</v>
      </c>
      <c r="G55" s="287">
        <f t="shared" si="4"/>
        <v>494</v>
      </c>
      <c r="H55" s="287">
        <f t="shared" si="4"/>
        <v>41</v>
      </c>
      <c r="I55" s="287">
        <f t="shared" si="4"/>
        <v>76</v>
      </c>
    </row>
    <row r="57" spans="2:11" x14ac:dyDescent="0.2">
      <c r="B57" s="368" t="s">
        <v>73</v>
      </c>
      <c r="C57" s="368"/>
      <c r="D57" s="368"/>
      <c r="E57" s="368"/>
      <c r="F57" s="368"/>
      <c r="G57" s="368"/>
    </row>
    <row r="58" spans="2:11" x14ac:dyDescent="0.2">
      <c r="B58" s="288"/>
      <c r="C58" s="289"/>
      <c r="D58" s="288"/>
      <c r="E58" s="289"/>
      <c r="F58" s="288"/>
      <c r="G58" s="289"/>
      <c r="H58" s="290" t="s">
        <v>74</v>
      </c>
      <c r="I58" s="291" t="s">
        <v>75</v>
      </c>
      <c r="J58" s="290" t="s">
        <v>76</v>
      </c>
      <c r="K58" s="292" t="s">
        <v>77</v>
      </c>
    </row>
    <row r="59" spans="2:11" x14ac:dyDescent="0.2">
      <c r="B59" s="293"/>
      <c r="C59" s="294" t="s">
        <v>78</v>
      </c>
      <c r="D59" s="295" t="s">
        <v>79</v>
      </c>
      <c r="E59" s="294" t="s">
        <v>80</v>
      </c>
      <c r="F59" s="295" t="s">
        <v>81</v>
      </c>
      <c r="G59" s="294" t="s">
        <v>82</v>
      </c>
      <c r="H59" s="295" t="s">
        <v>83</v>
      </c>
      <c r="I59" s="294" t="s">
        <v>84</v>
      </c>
      <c r="J59" s="295" t="s">
        <v>85</v>
      </c>
      <c r="K59" s="296" t="s">
        <v>85</v>
      </c>
    </row>
    <row r="60" spans="2:11" x14ac:dyDescent="0.2">
      <c r="B60" s="242" t="s">
        <v>86</v>
      </c>
      <c r="C60" s="313">
        <v>14</v>
      </c>
      <c r="D60" s="246">
        <v>19</v>
      </c>
      <c r="E60" s="243">
        <v>40</v>
      </c>
      <c r="F60" s="246">
        <v>39</v>
      </c>
      <c r="G60" s="246">
        <v>31</v>
      </c>
      <c r="H60" s="246">
        <v>4</v>
      </c>
      <c r="I60" s="246">
        <v>5</v>
      </c>
      <c r="J60" s="247">
        <v>13329</v>
      </c>
      <c r="K60" s="246">
        <v>5129</v>
      </c>
    </row>
    <row r="61" spans="2:11" x14ac:dyDescent="0.2">
      <c r="B61" s="249" t="s">
        <v>87</v>
      </c>
      <c r="C61" s="311">
        <v>8</v>
      </c>
      <c r="D61" s="252">
        <v>9</v>
      </c>
      <c r="E61" s="252">
        <v>16</v>
      </c>
      <c r="F61" s="252">
        <v>33</v>
      </c>
      <c r="G61" s="252">
        <v>35</v>
      </c>
      <c r="H61" s="252">
        <v>4</v>
      </c>
      <c r="I61" s="252">
        <v>0</v>
      </c>
      <c r="J61" s="253">
        <v>13310</v>
      </c>
      <c r="K61" s="314">
        <v>5124</v>
      </c>
    </row>
    <row r="62" spans="2:11" x14ac:dyDescent="0.2">
      <c r="B62" s="249" t="s">
        <v>88</v>
      </c>
      <c r="C62" s="311">
        <v>15</v>
      </c>
      <c r="D62" s="252">
        <v>14</v>
      </c>
      <c r="E62" s="250">
        <v>44</v>
      </c>
      <c r="F62" s="252">
        <v>51</v>
      </c>
      <c r="G62" s="252">
        <v>43</v>
      </c>
      <c r="H62" s="252">
        <v>5</v>
      </c>
      <c r="I62" s="252">
        <v>5</v>
      </c>
      <c r="J62" s="253">
        <v>13306</v>
      </c>
      <c r="K62" s="252">
        <v>5107</v>
      </c>
    </row>
    <row r="63" spans="2:11" x14ac:dyDescent="0.2">
      <c r="B63" s="249" t="s">
        <v>89</v>
      </c>
      <c r="C63" s="311">
        <v>13</v>
      </c>
      <c r="D63" s="252">
        <v>20</v>
      </c>
      <c r="E63" s="252">
        <v>32</v>
      </c>
      <c r="F63" s="252">
        <v>22</v>
      </c>
      <c r="G63" s="252">
        <v>35</v>
      </c>
      <c r="H63" s="252">
        <v>4</v>
      </c>
      <c r="I63" s="252">
        <v>10</v>
      </c>
      <c r="J63" s="267">
        <v>13307</v>
      </c>
      <c r="K63" s="252">
        <v>5101</v>
      </c>
    </row>
    <row r="64" spans="2:11" x14ac:dyDescent="0.2">
      <c r="B64" s="249" t="s">
        <v>90</v>
      </c>
      <c r="C64" s="311">
        <v>5</v>
      </c>
      <c r="D64" s="249">
        <v>16</v>
      </c>
      <c r="E64" s="311">
        <v>32</v>
      </c>
      <c r="F64" s="315">
        <v>44</v>
      </c>
      <c r="G64" s="249">
        <v>38</v>
      </c>
      <c r="H64" s="249">
        <v>2</v>
      </c>
      <c r="I64" s="249">
        <v>6</v>
      </c>
      <c r="J64" s="267">
        <v>13280</v>
      </c>
      <c r="K64" s="266">
        <v>5089</v>
      </c>
    </row>
    <row r="65" spans="2:11" x14ac:dyDescent="0.2">
      <c r="B65" s="249" t="s">
        <v>91</v>
      </c>
      <c r="C65" s="311">
        <v>16</v>
      </c>
      <c r="D65" s="252">
        <v>9</v>
      </c>
      <c r="E65" s="250">
        <v>30</v>
      </c>
      <c r="F65" s="252">
        <v>35</v>
      </c>
      <c r="G65" s="252">
        <v>40</v>
      </c>
      <c r="H65" s="252">
        <v>1</v>
      </c>
      <c r="I65" s="252">
        <v>2</v>
      </c>
      <c r="J65" s="269">
        <v>13282</v>
      </c>
      <c r="K65" s="252">
        <v>5079</v>
      </c>
    </row>
    <row r="66" spans="2:11" x14ac:dyDescent="0.2">
      <c r="B66" s="249" t="s">
        <v>92</v>
      </c>
      <c r="C66" s="311">
        <v>11</v>
      </c>
      <c r="D66" s="250">
        <v>8</v>
      </c>
      <c r="E66" s="250">
        <v>31</v>
      </c>
      <c r="F66" s="252">
        <v>24</v>
      </c>
      <c r="G66" s="252">
        <v>22</v>
      </c>
      <c r="H66" s="252">
        <v>5</v>
      </c>
      <c r="I66" s="252">
        <v>4</v>
      </c>
      <c r="J66" s="267">
        <v>13288</v>
      </c>
      <c r="K66" s="252">
        <v>5080</v>
      </c>
    </row>
    <row r="67" spans="2:11" x14ac:dyDescent="0.2">
      <c r="B67" s="249" t="s">
        <v>93</v>
      </c>
      <c r="C67" s="311">
        <v>10</v>
      </c>
      <c r="D67" s="252">
        <v>9</v>
      </c>
      <c r="E67" s="252">
        <v>55</v>
      </c>
      <c r="F67" s="250">
        <v>41</v>
      </c>
      <c r="G67" s="252">
        <v>40</v>
      </c>
      <c r="H67" s="250">
        <v>6</v>
      </c>
      <c r="I67" s="250">
        <v>7</v>
      </c>
      <c r="J67" s="267">
        <v>13303</v>
      </c>
      <c r="K67" s="252">
        <v>5089</v>
      </c>
    </row>
    <row r="68" spans="2:11" x14ac:dyDescent="0.2">
      <c r="B68" s="249" t="s">
        <v>94</v>
      </c>
      <c r="C68" s="311">
        <v>9</v>
      </c>
      <c r="D68" s="252">
        <v>10</v>
      </c>
      <c r="E68" s="250">
        <v>49</v>
      </c>
      <c r="F68" s="252">
        <v>53</v>
      </c>
      <c r="G68" s="252">
        <v>67</v>
      </c>
      <c r="H68" s="252">
        <v>4</v>
      </c>
      <c r="I68" s="252">
        <v>8</v>
      </c>
      <c r="J68" s="267">
        <v>13298</v>
      </c>
      <c r="K68" s="252">
        <v>5066</v>
      </c>
    </row>
    <row r="69" spans="2:11" x14ac:dyDescent="0.2">
      <c r="B69" s="273" t="s">
        <v>95</v>
      </c>
      <c r="C69" s="273">
        <v>17</v>
      </c>
      <c r="D69" s="274">
        <v>16</v>
      </c>
      <c r="E69" s="276">
        <v>51</v>
      </c>
      <c r="F69" s="278">
        <v>37</v>
      </c>
      <c r="G69" s="278">
        <v>51</v>
      </c>
      <c r="H69" s="278">
        <v>3</v>
      </c>
      <c r="I69" s="278">
        <v>10</v>
      </c>
      <c r="J69" s="279">
        <v>13313</v>
      </c>
      <c r="K69" s="278">
        <v>5067</v>
      </c>
    </row>
    <row r="70" spans="2:11" x14ac:dyDescent="0.2">
      <c r="B70" s="273" t="s">
        <v>96</v>
      </c>
      <c r="C70" s="273">
        <v>15</v>
      </c>
      <c r="D70" s="278">
        <v>8</v>
      </c>
      <c r="E70" s="278">
        <v>46</v>
      </c>
      <c r="F70" s="278">
        <v>51</v>
      </c>
      <c r="G70" s="278">
        <v>36</v>
      </c>
      <c r="H70" s="278">
        <v>2</v>
      </c>
      <c r="I70" s="278">
        <v>18</v>
      </c>
      <c r="J70" s="279">
        <v>13315</v>
      </c>
      <c r="K70" s="278">
        <v>5063</v>
      </c>
    </row>
    <row r="71" spans="2:11" x14ac:dyDescent="0.2">
      <c r="B71" s="281" t="s">
        <v>97</v>
      </c>
      <c r="C71" s="281">
        <v>10</v>
      </c>
      <c r="D71" s="283">
        <v>14</v>
      </c>
      <c r="E71" s="283">
        <v>37</v>
      </c>
      <c r="F71" s="283">
        <v>44</v>
      </c>
      <c r="G71" s="283">
        <v>56</v>
      </c>
      <c r="H71" s="283">
        <v>1</v>
      </c>
      <c r="I71" s="283">
        <v>1</v>
      </c>
      <c r="J71" s="284">
        <v>13304</v>
      </c>
      <c r="K71" s="283">
        <v>5051</v>
      </c>
    </row>
    <row r="72" spans="2:11" x14ac:dyDescent="0.2">
      <c r="B72" s="238" t="s">
        <v>98</v>
      </c>
      <c r="C72" s="238">
        <f t="shared" ref="C72:I72" si="5">SUM(C60:C71)</f>
        <v>143</v>
      </c>
      <c r="D72" s="238">
        <f t="shared" si="5"/>
        <v>152</v>
      </c>
      <c r="E72" s="238">
        <f t="shared" si="5"/>
        <v>463</v>
      </c>
      <c r="F72" s="238">
        <f t="shared" si="5"/>
        <v>474</v>
      </c>
      <c r="G72" s="238">
        <f t="shared" si="5"/>
        <v>494</v>
      </c>
      <c r="H72" s="238">
        <f t="shared" si="5"/>
        <v>41</v>
      </c>
      <c r="I72" s="238">
        <f t="shared" si="5"/>
        <v>76</v>
      </c>
      <c r="J72" s="286">
        <f>SUM(J71-J60)</f>
        <v>-25</v>
      </c>
      <c r="K72" s="286">
        <f>SUM(K71-K60)</f>
        <v>-78</v>
      </c>
    </row>
  </sheetData>
  <sheetProtection algorithmName="SHA-512" hashValue="p/tWuu0UefikuBgZJNOPW66o/aURvDBvW/YzvTACq/l9hVE5qUmZTFkOd22jX/Nn7K4/3tb7ePOMpR5cCj+HJg==" saltValue="Ab5inw9KN9Pwe0bl+B+1CA==" spinCount="100000" sheet="1" objects="1" scenarios="1"/>
  <mergeCells count="4">
    <mergeCell ref="B39:G39"/>
    <mergeCell ref="B57:G57"/>
    <mergeCell ref="B20:G20"/>
    <mergeCell ref="B3:G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4"/>
  <sheetViews>
    <sheetView zoomScale="130" zoomScaleNormal="130" workbookViewId="0">
      <selection activeCell="B23" sqref="B23"/>
    </sheetView>
  </sheetViews>
  <sheetFormatPr defaultColWidth="9.140625" defaultRowHeight="12.75" x14ac:dyDescent="0.2"/>
  <cols>
    <col min="1" max="1" width="2.7109375" style="1" customWidth="1"/>
    <col min="2" max="2" width="57.7109375" style="1" bestFit="1" customWidth="1"/>
    <col min="3" max="3" width="7.42578125" style="1" bestFit="1" customWidth="1"/>
    <col min="4" max="4" width="9.140625" style="1" hidden="1" customWidth="1"/>
    <col min="5" max="5" width="13.28515625" style="1" bestFit="1" customWidth="1"/>
    <col min="6" max="6" width="15" style="1" customWidth="1"/>
    <col min="7" max="7" width="29.42578125" style="1" bestFit="1" customWidth="1"/>
    <col min="8" max="16384" width="9.140625" style="1"/>
  </cols>
  <sheetData>
    <row r="2" spans="2:6" ht="13.5" thickBot="1" x14ac:dyDescent="0.25">
      <c r="B2" s="202" t="s">
        <v>762</v>
      </c>
      <c r="C2" s="203">
        <v>206350</v>
      </c>
      <c r="D2" s="194"/>
      <c r="E2" s="194"/>
      <c r="F2" s="194"/>
    </row>
    <row r="3" spans="2:6" ht="14.25" thickTop="1" thickBot="1" x14ac:dyDescent="0.25">
      <c r="B3" s="194"/>
      <c r="C3" s="218" t="s">
        <v>688</v>
      </c>
      <c r="D3" s="218"/>
      <c r="E3" s="218" t="s">
        <v>689</v>
      </c>
      <c r="F3" s="194"/>
    </row>
    <row r="4" spans="2:6" ht="13.5" thickTop="1" x14ac:dyDescent="0.2">
      <c r="B4" s="194"/>
      <c r="C4" s="219"/>
      <c r="D4" s="194"/>
      <c r="E4" s="195"/>
      <c r="F4" s="194"/>
    </row>
    <row r="5" spans="2:6" ht="24" x14ac:dyDescent="0.2">
      <c r="B5" s="196" t="s">
        <v>771</v>
      </c>
      <c r="C5" s="219">
        <v>4500</v>
      </c>
      <c r="D5" s="194"/>
      <c r="E5" s="195">
        <v>4500</v>
      </c>
      <c r="F5" s="194"/>
    </row>
    <row r="6" spans="2:6" ht="24" x14ac:dyDescent="0.2">
      <c r="B6" s="196" t="s">
        <v>773</v>
      </c>
      <c r="C6" s="219">
        <v>5000</v>
      </c>
      <c r="D6" s="194"/>
      <c r="E6" s="195">
        <v>5000</v>
      </c>
      <c r="F6" s="194"/>
    </row>
    <row r="7" spans="2:6" x14ac:dyDescent="0.2">
      <c r="B7" s="194" t="s">
        <v>772</v>
      </c>
      <c r="C7" s="219">
        <v>6000</v>
      </c>
      <c r="D7" s="194"/>
      <c r="E7" s="195"/>
      <c r="F7" s="194"/>
    </row>
    <row r="8" spans="2:6" ht="24" x14ac:dyDescent="0.2">
      <c r="B8" s="196" t="s">
        <v>770</v>
      </c>
      <c r="C8" s="219">
        <v>20485</v>
      </c>
      <c r="D8" s="194"/>
      <c r="E8" s="195">
        <v>20485</v>
      </c>
      <c r="F8" s="194"/>
    </row>
    <row r="9" spans="2:6" hidden="1" x14ac:dyDescent="0.2">
      <c r="B9" s="196"/>
      <c r="C9" s="219"/>
      <c r="D9" s="194"/>
      <c r="E9" s="195"/>
      <c r="F9" s="194"/>
    </row>
    <row r="10" spans="2:6" ht="24" x14ac:dyDescent="0.2">
      <c r="B10" s="196" t="s">
        <v>815</v>
      </c>
      <c r="C10" s="219">
        <v>21000</v>
      </c>
      <c r="D10" s="194"/>
      <c r="E10" s="195"/>
      <c r="F10" s="194"/>
    </row>
    <row r="11" spans="2:6" hidden="1" x14ac:dyDescent="0.2">
      <c r="B11" s="194"/>
      <c r="C11" s="219"/>
      <c r="D11" s="194"/>
      <c r="E11" s="195"/>
      <c r="F11" s="194"/>
    </row>
    <row r="12" spans="2:6" hidden="1" x14ac:dyDescent="0.2">
      <c r="B12" s="194"/>
      <c r="C12" s="219"/>
      <c r="D12" s="194"/>
      <c r="E12" s="195"/>
      <c r="F12" s="194"/>
    </row>
    <row r="13" spans="2:6" x14ac:dyDescent="0.2">
      <c r="B13" s="194"/>
      <c r="C13" s="194"/>
      <c r="D13" s="194"/>
      <c r="E13" s="194"/>
      <c r="F13" s="194"/>
    </row>
    <row r="14" spans="2:6" x14ac:dyDescent="0.2">
      <c r="B14" s="197" t="s">
        <v>761</v>
      </c>
      <c r="C14" s="199">
        <f>SUM(C4:C13)</f>
        <v>56985</v>
      </c>
      <c r="D14" s="198"/>
      <c r="E14" s="200" t="s">
        <v>318</v>
      </c>
      <c r="F14" s="201">
        <f>SUM(C2-C14)</f>
        <v>149365</v>
      </c>
    </row>
  </sheetData>
  <sheetProtection algorithmName="SHA-512" hashValue="Z3wAtdLHRqypVcFhbW0X1FI7ce0kTWOcregJBYSX0jLbn6yN/yVO7Da9lMNbG4V6tCeeTWLH+FcNcYIb949f8w==" saltValue="XG08Odf8XWkYNTcZnxAo0g==" spinCount="100000" sheet="1" objects="1" scenarios="1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71"/>
  <sheetViews>
    <sheetView showGridLines="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18" sqref="C18"/>
    </sheetView>
  </sheetViews>
  <sheetFormatPr defaultColWidth="9.140625" defaultRowHeight="12.75" x14ac:dyDescent="0.2"/>
  <cols>
    <col min="1" max="1" width="2.7109375" style="105" customWidth="1"/>
    <col min="2" max="2" width="8.140625" style="105" customWidth="1"/>
    <col min="3" max="3" width="40.7109375" style="105" bestFit="1" customWidth="1"/>
    <col min="4" max="5" width="11.28515625" style="105" bestFit="1" customWidth="1"/>
    <col min="6" max="6" width="11.85546875" style="105" bestFit="1" customWidth="1"/>
    <col min="7" max="7" width="10.5703125" style="105" bestFit="1" customWidth="1"/>
    <col min="8" max="16384" width="9.140625" style="105"/>
  </cols>
  <sheetData>
    <row r="1" spans="2:7" x14ac:dyDescent="0.2">
      <c r="B1" s="63" t="s">
        <v>103</v>
      </c>
      <c r="C1" s="63"/>
    </row>
    <row r="2" spans="2:7" x14ac:dyDescent="0.2">
      <c r="B2" s="63" t="s">
        <v>830</v>
      </c>
      <c r="C2" s="63"/>
    </row>
    <row r="3" spans="2:7" x14ac:dyDescent="0.2">
      <c r="B3" s="2" t="s">
        <v>247</v>
      </c>
      <c r="C3" s="6"/>
      <c r="D3" s="167" t="s">
        <v>52</v>
      </c>
      <c r="E3" s="167" t="s">
        <v>104</v>
      </c>
      <c r="F3" s="167" t="s">
        <v>24</v>
      </c>
      <c r="G3" s="167" t="s">
        <v>23</v>
      </c>
    </row>
    <row r="4" spans="2:7" x14ac:dyDescent="0.2">
      <c r="B4" s="188" t="s">
        <v>787</v>
      </c>
      <c r="C4" s="188" t="s">
        <v>725</v>
      </c>
      <c r="D4" s="189">
        <v>2000000</v>
      </c>
      <c r="E4" s="189">
        <v>0</v>
      </c>
      <c r="F4" s="189">
        <v>2000000</v>
      </c>
      <c r="G4" s="208">
        <v>0</v>
      </c>
    </row>
    <row r="5" spans="2:7" x14ac:dyDescent="0.2">
      <c r="B5" s="188" t="s">
        <v>105</v>
      </c>
      <c r="C5" s="188" t="s">
        <v>106</v>
      </c>
      <c r="D5" s="189">
        <v>24589387</v>
      </c>
      <c r="E5" s="189">
        <v>18144075.120000001</v>
      </c>
      <c r="F5" s="189">
        <v>6445311.8799999999</v>
      </c>
      <c r="G5" s="208">
        <v>73.790000000000006</v>
      </c>
    </row>
    <row r="6" spans="2:7" x14ac:dyDescent="0.2">
      <c r="B6" s="357" t="s">
        <v>107</v>
      </c>
      <c r="C6" s="357" t="s">
        <v>818</v>
      </c>
      <c r="D6" s="358">
        <v>12245415</v>
      </c>
      <c r="E6" s="358">
        <v>9486009.8599999994</v>
      </c>
      <c r="F6" s="358">
        <v>2759405.14</v>
      </c>
      <c r="G6" s="359">
        <v>77.47</v>
      </c>
    </row>
    <row r="7" spans="2:7" x14ac:dyDescent="0.2">
      <c r="B7" s="3" t="s">
        <v>819</v>
      </c>
      <c r="C7" s="3" t="s">
        <v>820</v>
      </c>
      <c r="D7" s="7">
        <v>11775415</v>
      </c>
      <c r="E7" s="7">
        <v>9189860.9499999993</v>
      </c>
      <c r="F7" s="7">
        <v>2585554.0499999998</v>
      </c>
      <c r="G7" s="206">
        <v>78.040000000000006</v>
      </c>
    </row>
    <row r="8" spans="2:7" x14ac:dyDescent="0.2">
      <c r="B8" s="3" t="s">
        <v>821</v>
      </c>
      <c r="C8" s="3" t="s">
        <v>108</v>
      </c>
      <c r="D8" s="7">
        <v>470000</v>
      </c>
      <c r="E8" s="7">
        <v>296148.90999999997</v>
      </c>
      <c r="F8" s="7">
        <v>173851.09</v>
      </c>
      <c r="G8" s="206">
        <v>63.01</v>
      </c>
    </row>
    <row r="9" spans="2:7" x14ac:dyDescent="0.2">
      <c r="B9" s="357" t="s">
        <v>109</v>
      </c>
      <c r="C9" s="357" t="s">
        <v>110</v>
      </c>
      <c r="D9" s="358">
        <v>1754486</v>
      </c>
      <c r="E9" s="358">
        <v>1287354.8799999999</v>
      </c>
      <c r="F9" s="358">
        <v>467131.12</v>
      </c>
      <c r="G9" s="359">
        <v>73.38</v>
      </c>
    </row>
    <row r="10" spans="2:7" x14ac:dyDescent="0.2">
      <c r="B10" s="355">
        <v>320</v>
      </c>
      <c r="C10" s="3" t="s">
        <v>831</v>
      </c>
      <c r="D10" s="7">
        <v>18000</v>
      </c>
      <c r="E10" s="7">
        <v>21530</v>
      </c>
      <c r="F10" s="7">
        <v>-3530</v>
      </c>
      <c r="G10" s="206">
        <v>119.6</v>
      </c>
    </row>
    <row r="11" spans="2:7" hidden="1" x14ac:dyDescent="0.2">
      <c r="B11" s="3" t="s">
        <v>111</v>
      </c>
      <c r="C11" s="3" t="s">
        <v>112</v>
      </c>
      <c r="D11" s="7">
        <v>743486</v>
      </c>
      <c r="E11" s="7">
        <v>509040.93</v>
      </c>
      <c r="F11" s="7">
        <v>234445.07</v>
      </c>
      <c r="G11" s="206">
        <v>68.47</v>
      </c>
    </row>
    <row r="12" spans="2:7" x14ac:dyDescent="0.2">
      <c r="B12" s="356">
        <v>3220</v>
      </c>
      <c r="C12" s="4" t="s">
        <v>832</v>
      </c>
      <c r="D12" s="5">
        <v>743486</v>
      </c>
      <c r="E12" s="5">
        <v>509041</v>
      </c>
      <c r="F12" s="5">
        <v>234445</v>
      </c>
      <c r="G12" s="207">
        <v>68.47</v>
      </c>
    </row>
    <row r="13" spans="2:7" x14ac:dyDescent="0.2">
      <c r="B13" s="3" t="s">
        <v>667</v>
      </c>
      <c r="C13" s="3" t="s">
        <v>668</v>
      </c>
      <c r="D13" s="7">
        <v>315223</v>
      </c>
      <c r="E13" s="7">
        <v>244523</v>
      </c>
      <c r="F13" s="7">
        <v>70700</v>
      </c>
      <c r="G13" s="206">
        <v>77.569999999999993</v>
      </c>
    </row>
    <row r="14" spans="2:7" x14ac:dyDescent="0.2">
      <c r="B14" s="3" t="s">
        <v>669</v>
      </c>
      <c r="C14" s="3" t="s">
        <v>788</v>
      </c>
      <c r="D14" s="7">
        <v>68828</v>
      </c>
      <c r="E14" s="7">
        <v>35145</v>
      </c>
      <c r="F14" s="7">
        <v>33683</v>
      </c>
      <c r="G14" s="206">
        <v>51.06</v>
      </c>
    </row>
    <row r="15" spans="2:7" x14ac:dyDescent="0.2">
      <c r="B15" s="3" t="s">
        <v>670</v>
      </c>
      <c r="C15" s="3" t="s">
        <v>789</v>
      </c>
      <c r="D15" s="7">
        <v>193914</v>
      </c>
      <c r="E15" s="7">
        <v>104431.71</v>
      </c>
      <c r="F15" s="7">
        <v>89482.29</v>
      </c>
      <c r="G15" s="206">
        <v>53.85</v>
      </c>
    </row>
    <row r="16" spans="2:7" x14ac:dyDescent="0.2">
      <c r="B16" s="3" t="s">
        <v>671</v>
      </c>
      <c r="C16" s="3" t="s">
        <v>672</v>
      </c>
      <c r="D16" s="7">
        <v>0</v>
      </c>
      <c r="E16" s="7">
        <v>4019.8</v>
      </c>
      <c r="F16" s="7">
        <v>-4019.8</v>
      </c>
      <c r="G16" s="206">
        <v>0</v>
      </c>
    </row>
    <row r="17" spans="2:7" x14ac:dyDescent="0.2">
      <c r="B17" s="3" t="s">
        <v>259</v>
      </c>
      <c r="C17" s="3" t="s">
        <v>260</v>
      </c>
      <c r="D17" s="7">
        <v>165521</v>
      </c>
      <c r="E17" s="7">
        <v>118606.42</v>
      </c>
      <c r="F17" s="7">
        <v>46914.58</v>
      </c>
      <c r="G17" s="206">
        <v>71.66</v>
      </c>
    </row>
    <row r="18" spans="2:7" x14ac:dyDescent="0.2">
      <c r="B18" s="3" t="s">
        <v>261</v>
      </c>
      <c r="C18" s="3" t="s">
        <v>262</v>
      </c>
      <c r="D18" s="7">
        <v>0</v>
      </c>
      <c r="E18" s="7">
        <v>2315</v>
      </c>
      <c r="F18" s="7">
        <v>-2315</v>
      </c>
      <c r="G18" s="206">
        <v>0</v>
      </c>
    </row>
    <row r="19" spans="2:7" x14ac:dyDescent="0.2">
      <c r="B19" s="4" t="s">
        <v>113</v>
      </c>
      <c r="C19" s="4" t="s">
        <v>114</v>
      </c>
      <c r="D19" s="5">
        <v>76000</v>
      </c>
      <c r="E19" s="5">
        <v>41698.79</v>
      </c>
      <c r="F19" s="5">
        <v>34301.21</v>
      </c>
      <c r="G19" s="207">
        <v>54.87</v>
      </c>
    </row>
    <row r="20" spans="2:7" x14ac:dyDescent="0.2">
      <c r="B20" s="3" t="s">
        <v>263</v>
      </c>
      <c r="C20" s="3" t="s">
        <v>264</v>
      </c>
      <c r="D20" s="7">
        <v>36000</v>
      </c>
      <c r="E20" s="7">
        <v>28487.46</v>
      </c>
      <c r="F20" s="7">
        <v>7512.54</v>
      </c>
      <c r="G20" s="206">
        <v>79.13</v>
      </c>
    </row>
    <row r="21" spans="2:7" x14ac:dyDescent="0.2">
      <c r="B21" s="3" t="s">
        <v>790</v>
      </c>
      <c r="C21" s="3" t="s">
        <v>791</v>
      </c>
      <c r="D21" s="7">
        <v>0</v>
      </c>
      <c r="E21" s="7">
        <v>878</v>
      </c>
      <c r="F21" s="7">
        <v>-878</v>
      </c>
      <c r="G21" s="206">
        <v>0</v>
      </c>
    </row>
    <row r="22" spans="2:7" x14ac:dyDescent="0.2">
      <c r="B22" s="3" t="s">
        <v>265</v>
      </c>
      <c r="C22" s="3" t="s">
        <v>266</v>
      </c>
      <c r="D22" s="7">
        <v>40000</v>
      </c>
      <c r="E22" s="7">
        <v>10884.99</v>
      </c>
      <c r="F22" s="7">
        <v>29115.01</v>
      </c>
      <c r="G22" s="206">
        <v>27.21</v>
      </c>
    </row>
    <row r="23" spans="2:7" x14ac:dyDescent="0.2">
      <c r="B23" s="3" t="s">
        <v>267</v>
      </c>
      <c r="C23" s="3" t="s">
        <v>268</v>
      </c>
      <c r="D23" s="7">
        <v>0</v>
      </c>
      <c r="E23" s="7">
        <v>1448.34</v>
      </c>
      <c r="F23" s="7">
        <v>-1448.34</v>
      </c>
      <c r="G23" s="206">
        <v>0</v>
      </c>
    </row>
    <row r="24" spans="2:7" x14ac:dyDescent="0.2">
      <c r="B24" s="4" t="s">
        <v>115</v>
      </c>
      <c r="C24" s="4" t="s">
        <v>116</v>
      </c>
      <c r="D24" s="5">
        <v>2000</v>
      </c>
      <c r="E24" s="5">
        <v>1297</v>
      </c>
      <c r="F24" s="5">
        <v>703</v>
      </c>
      <c r="G24" s="207">
        <v>64.849999999999994</v>
      </c>
    </row>
    <row r="25" spans="2:7" x14ac:dyDescent="0.2">
      <c r="B25" s="3" t="s">
        <v>822</v>
      </c>
      <c r="C25" s="3" t="s">
        <v>823</v>
      </c>
      <c r="D25" s="7">
        <v>2000</v>
      </c>
      <c r="E25" s="7">
        <v>1297</v>
      </c>
      <c r="F25" s="7">
        <v>703</v>
      </c>
      <c r="G25" s="206">
        <v>64.849999999999994</v>
      </c>
    </row>
    <row r="26" spans="2:7" x14ac:dyDescent="0.2">
      <c r="B26" s="4" t="s">
        <v>117</v>
      </c>
      <c r="C26" s="4" t="s">
        <v>118</v>
      </c>
      <c r="D26" s="5">
        <v>819000</v>
      </c>
      <c r="E26" s="5">
        <v>626508.19999999995</v>
      </c>
      <c r="F26" s="5">
        <v>192491.8</v>
      </c>
      <c r="G26" s="207">
        <v>76.5</v>
      </c>
    </row>
    <row r="27" spans="2:7" x14ac:dyDescent="0.2">
      <c r="B27" s="3" t="s">
        <v>269</v>
      </c>
      <c r="C27" s="3" t="s">
        <v>270</v>
      </c>
      <c r="D27" s="7">
        <v>786000</v>
      </c>
      <c r="E27" s="7">
        <v>602359.9</v>
      </c>
      <c r="F27" s="7">
        <v>183640.1</v>
      </c>
      <c r="G27" s="206">
        <v>76.64</v>
      </c>
    </row>
    <row r="28" spans="2:7" x14ac:dyDescent="0.2">
      <c r="B28" s="3" t="s">
        <v>271</v>
      </c>
      <c r="C28" s="3" t="s">
        <v>272</v>
      </c>
      <c r="D28" s="7">
        <v>7000</v>
      </c>
      <c r="E28" s="7">
        <v>5400</v>
      </c>
      <c r="F28" s="7">
        <v>1600</v>
      </c>
      <c r="G28" s="206">
        <v>77.14</v>
      </c>
    </row>
    <row r="29" spans="2:7" x14ac:dyDescent="0.2">
      <c r="B29" s="3" t="s">
        <v>273</v>
      </c>
      <c r="C29" s="3" t="s">
        <v>274</v>
      </c>
      <c r="D29" s="7">
        <v>4000</v>
      </c>
      <c r="E29" s="7">
        <v>274.2</v>
      </c>
      <c r="F29" s="7">
        <v>3725.8</v>
      </c>
      <c r="G29" s="206">
        <v>6.86</v>
      </c>
    </row>
    <row r="30" spans="2:7" x14ac:dyDescent="0.2">
      <c r="B30" s="3" t="s">
        <v>275</v>
      </c>
      <c r="C30" s="3" t="s">
        <v>276</v>
      </c>
      <c r="D30" s="7">
        <v>22000</v>
      </c>
      <c r="E30" s="7">
        <v>18474.099999999999</v>
      </c>
      <c r="F30" s="7">
        <v>3525.9</v>
      </c>
      <c r="G30" s="206">
        <v>83.97</v>
      </c>
    </row>
    <row r="31" spans="2:7" x14ac:dyDescent="0.2">
      <c r="B31" s="4" t="s">
        <v>119</v>
      </c>
      <c r="C31" s="4" t="s">
        <v>120</v>
      </c>
      <c r="D31" s="5">
        <v>91000</v>
      </c>
      <c r="E31" s="5">
        <v>83149.91</v>
      </c>
      <c r="F31" s="5">
        <v>7850.09</v>
      </c>
      <c r="G31" s="207">
        <v>91.37</v>
      </c>
    </row>
    <row r="32" spans="2:7" x14ac:dyDescent="0.2">
      <c r="B32" s="3" t="s">
        <v>726</v>
      </c>
      <c r="C32" s="3" t="s">
        <v>727</v>
      </c>
      <c r="D32" s="7">
        <v>41000</v>
      </c>
      <c r="E32" s="7">
        <v>21325.98</v>
      </c>
      <c r="F32" s="7">
        <v>19674.02</v>
      </c>
      <c r="G32" s="206">
        <v>52.01</v>
      </c>
    </row>
    <row r="33" spans="2:7" x14ac:dyDescent="0.2">
      <c r="B33" s="3" t="s">
        <v>728</v>
      </c>
      <c r="C33" s="3" t="s">
        <v>729</v>
      </c>
      <c r="D33" s="7">
        <v>16000</v>
      </c>
      <c r="E33" s="7">
        <v>6165.99</v>
      </c>
      <c r="F33" s="7">
        <v>9834.01</v>
      </c>
      <c r="G33" s="206">
        <v>38.54</v>
      </c>
    </row>
    <row r="34" spans="2:7" x14ac:dyDescent="0.2">
      <c r="B34" s="3" t="s">
        <v>730</v>
      </c>
      <c r="C34" s="3" t="s">
        <v>731</v>
      </c>
      <c r="D34" s="7">
        <v>34000</v>
      </c>
      <c r="E34" s="7">
        <v>33888.94</v>
      </c>
      <c r="F34" s="7">
        <v>111.06</v>
      </c>
      <c r="G34" s="206">
        <v>99.67</v>
      </c>
    </row>
    <row r="35" spans="2:7" x14ac:dyDescent="0.2">
      <c r="B35" s="3" t="s">
        <v>732</v>
      </c>
      <c r="C35" s="3" t="s">
        <v>733</v>
      </c>
      <c r="D35" s="7">
        <v>0</v>
      </c>
      <c r="E35" s="7">
        <v>878.33</v>
      </c>
      <c r="F35" s="7">
        <v>-878.33</v>
      </c>
      <c r="G35" s="206">
        <v>0</v>
      </c>
    </row>
    <row r="36" spans="2:7" x14ac:dyDescent="0.2">
      <c r="B36" s="3" t="s">
        <v>734</v>
      </c>
      <c r="C36" s="3" t="s">
        <v>735</v>
      </c>
      <c r="D36" s="7">
        <v>0</v>
      </c>
      <c r="E36" s="7">
        <v>10195.26</v>
      </c>
      <c r="F36" s="7">
        <v>-10195.26</v>
      </c>
      <c r="G36" s="206">
        <v>0</v>
      </c>
    </row>
    <row r="37" spans="2:7" x14ac:dyDescent="0.2">
      <c r="B37" s="3" t="s">
        <v>736</v>
      </c>
      <c r="C37" s="3" t="s">
        <v>737</v>
      </c>
      <c r="D37" s="7">
        <v>0</v>
      </c>
      <c r="E37" s="7">
        <v>3459.32</v>
      </c>
      <c r="F37" s="7">
        <v>-3459.32</v>
      </c>
      <c r="G37" s="206">
        <v>0</v>
      </c>
    </row>
    <row r="38" spans="2:7" x14ac:dyDescent="0.2">
      <c r="B38" s="3" t="s">
        <v>738</v>
      </c>
      <c r="C38" s="3" t="s">
        <v>739</v>
      </c>
      <c r="D38" s="7">
        <v>0</v>
      </c>
      <c r="E38" s="7">
        <v>4206.87</v>
      </c>
      <c r="F38" s="7">
        <v>-4206.87</v>
      </c>
      <c r="G38" s="206">
        <v>0</v>
      </c>
    </row>
    <row r="39" spans="2:7" x14ac:dyDescent="0.2">
      <c r="B39" s="3" t="s">
        <v>740</v>
      </c>
      <c r="C39" s="3" t="s">
        <v>741</v>
      </c>
      <c r="D39" s="7">
        <v>0</v>
      </c>
      <c r="E39" s="7">
        <v>3029.22</v>
      </c>
      <c r="F39" s="7">
        <v>-3029.22</v>
      </c>
      <c r="G39" s="206">
        <v>0</v>
      </c>
    </row>
    <row r="40" spans="2:7" x14ac:dyDescent="0.2">
      <c r="B40" s="4" t="s">
        <v>121</v>
      </c>
      <c r="C40" s="4" t="s">
        <v>122</v>
      </c>
      <c r="D40" s="5">
        <v>5000</v>
      </c>
      <c r="E40" s="5">
        <v>4130.05</v>
      </c>
      <c r="F40" s="5">
        <v>869.95</v>
      </c>
      <c r="G40" s="207">
        <v>82.6</v>
      </c>
    </row>
    <row r="41" spans="2:7" x14ac:dyDescent="0.2">
      <c r="B41" s="357" t="s">
        <v>123</v>
      </c>
      <c r="C41" s="357" t="s">
        <v>124</v>
      </c>
      <c r="D41" s="358">
        <v>10232636</v>
      </c>
      <c r="E41" s="358">
        <v>7066538.9500000002</v>
      </c>
      <c r="F41" s="358">
        <v>3166097.05</v>
      </c>
      <c r="G41" s="359">
        <v>69.06</v>
      </c>
    </row>
    <row r="42" spans="2:7" x14ac:dyDescent="0.2">
      <c r="B42" s="4" t="s">
        <v>125</v>
      </c>
      <c r="C42" s="4" t="s">
        <v>126</v>
      </c>
      <c r="D42" s="5">
        <v>570838</v>
      </c>
      <c r="E42" s="5">
        <v>800993.24</v>
      </c>
      <c r="F42" s="5">
        <v>-230155.24</v>
      </c>
      <c r="G42" s="207">
        <v>140.32</v>
      </c>
    </row>
    <row r="43" spans="2:7" x14ac:dyDescent="0.2">
      <c r="B43" s="3" t="s">
        <v>285</v>
      </c>
      <c r="C43" s="3" t="s">
        <v>286</v>
      </c>
      <c r="D43" s="7">
        <v>0</v>
      </c>
      <c r="E43" s="7">
        <v>213351.4</v>
      </c>
      <c r="F43" s="7">
        <v>-213351.4</v>
      </c>
      <c r="G43" s="206">
        <v>0</v>
      </c>
    </row>
    <row r="44" spans="2:7" x14ac:dyDescent="0.2">
      <c r="B44" s="3" t="s">
        <v>673</v>
      </c>
      <c r="C44" s="3" t="s">
        <v>674</v>
      </c>
      <c r="D44" s="7">
        <v>378669</v>
      </c>
      <c r="E44" s="7">
        <v>362833.89</v>
      </c>
      <c r="F44" s="7">
        <v>15835.11</v>
      </c>
      <c r="G44" s="206">
        <v>95.82</v>
      </c>
    </row>
    <row r="45" spans="2:7" x14ac:dyDescent="0.2">
      <c r="B45" s="3" t="s">
        <v>792</v>
      </c>
      <c r="C45" s="3" t="s">
        <v>793</v>
      </c>
      <c r="D45" s="7">
        <v>0</v>
      </c>
      <c r="E45" s="7">
        <v>17172.28</v>
      </c>
      <c r="F45" s="7">
        <v>-17172.28</v>
      </c>
      <c r="G45" s="206">
        <v>0</v>
      </c>
    </row>
    <row r="46" spans="2:7" x14ac:dyDescent="0.2">
      <c r="B46" s="3" t="s">
        <v>287</v>
      </c>
      <c r="C46" s="3" t="s">
        <v>288</v>
      </c>
      <c r="D46" s="7">
        <v>1000</v>
      </c>
      <c r="E46" s="7">
        <v>3683.54</v>
      </c>
      <c r="F46" s="7">
        <v>-2683.54</v>
      </c>
      <c r="G46" s="206">
        <v>368.35</v>
      </c>
    </row>
    <row r="47" spans="2:7" x14ac:dyDescent="0.2">
      <c r="B47" s="3" t="s">
        <v>289</v>
      </c>
      <c r="C47" s="3" t="s">
        <v>290</v>
      </c>
      <c r="D47" s="7">
        <v>5220</v>
      </c>
      <c r="E47" s="7">
        <v>11605.64</v>
      </c>
      <c r="F47" s="7">
        <v>-6385.64</v>
      </c>
      <c r="G47" s="206">
        <v>222.33</v>
      </c>
    </row>
    <row r="48" spans="2:7" x14ac:dyDescent="0.2">
      <c r="B48" s="3" t="s">
        <v>824</v>
      </c>
      <c r="C48" s="3" t="s">
        <v>825</v>
      </c>
      <c r="D48" s="7">
        <v>0</v>
      </c>
      <c r="E48" s="7">
        <v>3878</v>
      </c>
      <c r="F48" s="7">
        <v>-3878</v>
      </c>
      <c r="G48" s="206">
        <v>0</v>
      </c>
    </row>
    <row r="49" spans="2:7" x14ac:dyDescent="0.2">
      <c r="B49" s="3" t="s">
        <v>291</v>
      </c>
      <c r="C49" s="3" t="s">
        <v>292</v>
      </c>
      <c r="D49" s="7">
        <v>149305</v>
      </c>
      <c r="E49" s="7">
        <v>164219</v>
      </c>
      <c r="F49" s="7">
        <v>-14914</v>
      </c>
      <c r="G49" s="206">
        <v>109.99</v>
      </c>
    </row>
    <row r="50" spans="2:7" x14ac:dyDescent="0.2">
      <c r="B50" s="3" t="s">
        <v>794</v>
      </c>
      <c r="C50" s="3" t="s">
        <v>795</v>
      </c>
      <c r="D50" s="7">
        <v>0</v>
      </c>
      <c r="E50" s="7">
        <v>1575</v>
      </c>
      <c r="F50" s="7">
        <v>-1575</v>
      </c>
      <c r="G50" s="206">
        <v>0</v>
      </c>
    </row>
    <row r="51" spans="2:7" x14ac:dyDescent="0.2">
      <c r="B51" s="3" t="s">
        <v>661</v>
      </c>
      <c r="C51" s="3" t="s">
        <v>662</v>
      </c>
      <c r="D51" s="7">
        <v>8000</v>
      </c>
      <c r="E51" s="7">
        <v>0</v>
      </c>
      <c r="F51" s="7">
        <v>8000</v>
      </c>
      <c r="G51" s="206">
        <v>0</v>
      </c>
    </row>
    <row r="52" spans="2:7" x14ac:dyDescent="0.2">
      <c r="B52" s="3" t="s">
        <v>293</v>
      </c>
      <c r="C52" s="3" t="s">
        <v>294</v>
      </c>
      <c r="D52" s="7">
        <v>18000</v>
      </c>
      <c r="E52" s="7">
        <v>11221.68</v>
      </c>
      <c r="F52" s="7">
        <v>6778.32</v>
      </c>
      <c r="G52" s="206">
        <v>62.34</v>
      </c>
    </row>
    <row r="53" spans="2:7" x14ac:dyDescent="0.2">
      <c r="B53" s="3" t="s">
        <v>295</v>
      </c>
      <c r="C53" s="3" t="s">
        <v>296</v>
      </c>
      <c r="D53" s="7">
        <v>10644</v>
      </c>
      <c r="E53" s="7">
        <v>11452.81</v>
      </c>
      <c r="F53" s="7">
        <v>-808.81</v>
      </c>
      <c r="G53" s="206">
        <v>107.6</v>
      </c>
    </row>
    <row r="54" spans="2:7" x14ac:dyDescent="0.2">
      <c r="B54" s="4" t="s">
        <v>127</v>
      </c>
      <c r="C54" s="4" t="s">
        <v>128</v>
      </c>
      <c r="D54" s="5">
        <v>3157872</v>
      </c>
      <c r="E54" s="5">
        <v>856662.71</v>
      </c>
      <c r="F54" s="5">
        <v>2301209.29</v>
      </c>
      <c r="G54" s="207">
        <v>27.13</v>
      </c>
    </row>
    <row r="55" spans="2:7" x14ac:dyDescent="0.2">
      <c r="B55" s="3" t="s">
        <v>304</v>
      </c>
      <c r="C55" s="3" t="s">
        <v>305</v>
      </c>
      <c r="D55" s="7">
        <v>3157872</v>
      </c>
      <c r="E55" s="7">
        <v>651027.6</v>
      </c>
      <c r="F55" s="7">
        <v>2506844.4</v>
      </c>
      <c r="G55" s="206">
        <v>20.62</v>
      </c>
    </row>
    <row r="56" spans="2:7" x14ac:dyDescent="0.2">
      <c r="B56" s="3" t="s">
        <v>826</v>
      </c>
      <c r="C56" s="3" t="s">
        <v>827</v>
      </c>
      <c r="D56" s="7">
        <v>0</v>
      </c>
      <c r="E56" s="7">
        <v>205635.11</v>
      </c>
      <c r="F56" s="7">
        <v>-205635.11</v>
      </c>
      <c r="G56" s="206">
        <v>0</v>
      </c>
    </row>
    <row r="57" spans="2:7" x14ac:dyDescent="0.2">
      <c r="B57" s="4" t="s">
        <v>129</v>
      </c>
      <c r="C57" s="4" t="s">
        <v>130</v>
      </c>
      <c r="D57" s="5">
        <v>6503926</v>
      </c>
      <c r="E57" s="5">
        <v>5407793</v>
      </c>
      <c r="F57" s="5">
        <v>1096133</v>
      </c>
      <c r="G57" s="207">
        <v>83.15</v>
      </c>
    </row>
    <row r="58" spans="2:7" x14ac:dyDescent="0.2">
      <c r="B58" s="3" t="s">
        <v>131</v>
      </c>
      <c r="C58" s="3" t="s">
        <v>132</v>
      </c>
      <c r="D58" s="7">
        <v>891904</v>
      </c>
      <c r="E58" s="7">
        <v>713523</v>
      </c>
      <c r="F58" s="7">
        <v>178381</v>
      </c>
      <c r="G58" s="206">
        <v>80</v>
      </c>
    </row>
    <row r="59" spans="2:7" x14ac:dyDescent="0.2">
      <c r="B59" s="3" t="s">
        <v>133</v>
      </c>
      <c r="C59" s="3" t="s">
        <v>134</v>
      </c>
      <c r="D59" s="7">
        <v>5612022</v>
      </c>
      <c r="E59" s="7">
        <v>4694270</v>
      </c>
      <c r="F59" s="7">
        <v>917752</v>
      </c>
      <c r="G59" s="206">
        <v>83.65</v>
      </c>
    </row>
    <row r="60" spans="2:7" x14ac:dyDescent="0.2">
      <c r="B60" s="3" t="s">
        <v>797</v>
      </c>
      <c r="C60" s="3" t="s">
        <v>796</v>
      </c>
      <c r="D60" s="7">
        <v>0</v>
      </c>
      <c r="E60" s="7">
        <v>1090</v>
      </c>
      <c r="F60" s="7">
        <v>-1090</v>
      </c>
      <c r="G60" s="206">
        <v>0</v>
      </c>
    </row>
    <row r="61" spans="2:7" x14ac:dyDescent="0.2">
      <c r="B61" s="357" t="s">
        <v>135</v>
      </c>
      <c r="C61" s="357" t="s">
        <v>136</v>
      </c>
      <c r="D61" s="358">
        <v>356850</v>
      </c>
      <c r="E61" s="358">
        <v>304171.43</v>
      </c>
      <c r="F61" s="358">
        <v>52678.57</v>
      </c>
      <c r="G61" s="359">
        <v>85.24</v>
      </c>
    </row>
    <row r="62" spans="2:7" x14ac:dyDescent="0.2">
      <c r="B62" s="3" t="s">
        <v>798</v>
      </c>
      <c r="C62" s="3" t="s">
        <v>799</v>
      </c>
      <c r="D62" s="7">
        <v>249850</v>
      </c>
      <c r="E62" s="7">
        <v>190306.07</v>
      </c>
      <c r="F62" s="7">
        <v>59543.93</v>
      </c>
      <c r="G62" s="206">
        <v>76.17</v>
      </c>
    </row>
    <row r="63" spans="2:7" x14ac:dyDescent="0.2">
      <c r="B63" s="3" t="s">
        <v>800</v>
      </c>
      <c r="C63" s="3" t="s">
        <v>801</v>
      </c>
      <c r="D63" s="7">
        <v>0</v>
      </c>
      <c r="E63" s="7">
        <v>23884</v>
      </c>
      <c r="F63" s="7">
        <v>-23884</v>
      </c>
      <c r="G63" s="206">
        <v>0</v>
      </c>
    </row>
    <row r="64" spans="2:7" x14ac:dyDescent="0.2">
      <c r="B64" s="3" t="s">
        <v>828</v>
      </c>
      <c r="C64" s="3" t="s">
        <v>829</v>
      </c>
      <c r="D64" s="7">
        <v>0</v>
      </c>
      <c r="E64" s="7">
        <v>200</v>
      </c>
      <c r="F64" s="7">
        <v>-200</v>
      </c>
      <c r="G64" s="206">
        <v>0</v>
      </c>
    </row>
    <row r="65" spans="2:7" x14ac:dyDescent="0.2">
      <c r="B65" s="4" t="s">
        <v>802</v>
      </c>
      <c r="C65" s="4" t="s">
        <v>803</v>
      </c>
      <c r="D65" s="5">
        <v>107000</v>
      </c>
      <c r="E65" s="5">
        <v>76929.399999999994</v>
      </c>
      <c r="F65" s="5">
        <v>30070.6</v>
      </c>
      <c r="G65" s="207">
        <v>71.900000000000006</v>
      </c>
    </row>
    <row r="66" spans="2:7" x14ac:dyDescent="0.2">
      <c r="B66" s="3" t="s">
        <v>137</v>
      </c>
      <c r="C66" s="3" t="s">
        <v>138</v>
      </c>
      <c r="D66" s="7">
        <v>85000</v>
      </c>
      <c r="E66" s="7">
        <v>57431.46</v>
      </c>
      <c r="F66" s="7">
        <v>27568.54</v>
      </c>
      <c r="G66" s="206">
        <v>67.569999999999993</v>
      </c>
    </row>
    <row r="67" spans="2:7" x14ac:dyDescent="0.2">
      <c r="B67" s="3" t="s">
        <v>139</v>
      </c>
      <c r="C67" s="3" t="s">
        <v>140</v>
      </c>
      <c r="D67" s="7">
        <v>22000</v>
      </c>
      <c r="E67" s="7">
        <v>19497.939999999999</v>
      </c>
      <c r="F67" s="7">
        <v>2502.06</v>
      </c>
      <c r="G67" s="206">
        <v>88.63</v>
      </c>
    </row>
    <row r="68" spans="2:7" x14ac:dyDescent="0.2">
      <c r="B68" s="3" t="s">
        <v>804</v>
      </c>
      <c r="C68" s="3" t="s">
        <v>805</v>
      </c>
      <c r="D68" s="7">
        <v>0</v>
      </c>
      <c r="E68" s="7">
        <v>80</v>
      </c>
      <c r="F68" s="7">
        <v>-80</v>
      </c>
      <c r="G68" s="206">
        <v>0</v>
      </c>
    </row>
    <row r="69" spans="2:7" x14ac:dyDescent="0.2">
      <c r="B69" s="3" t="s">
        <v>806</v>
      </c>
      <c r="C69" s="3" t="s">
        <v>807</v>
      </c>
      <c r="D69" s="7">
        <v>0</v>
      </c>
      <c r="E69" s="7">
        <v>12771.96</v>
      </c>
      <c r="F69" s="7">
        <v>-12771.96</v>
      </c>
      <c r="G69" s="206">
        <v>0</v>
      </c>
    </row>
    <row r="70" spans="2:7" x14ac:dyDescent="0.2">
      <c r="B70" s="357" t="s">
        <v>141</v>
      </c>
      <c r="C70" s="357" t="s">
        <v>142</v>
      </c>
      <c r="D70" s="358">
        <v>100</v>
      </c>
      <c r="E70" s="358">
        <v>3742</v>
      </c>
      <c r="F70" s="358">
        <v>-3642</v>
      </c>
      <c r="G70" s="359">
        <v>3742</v>
      </c>
    </row>
    <row r="71" spans="2:7" x14ac:dyDescent="0.2">
      <c r="B71" s="188"/>
      <c r="C71" s="188" t="s">
        <v>675</v>
      </c>
      <c r="D71" s="189">
        <v>26589487</v>
      </c>
      <c r="E71" s="189">
        <v>18147817.120000001</v>
      </c>
      <c r="F71" s="189">
        <v>8441669.8800000008</v>
      </c>
      <c r="G71" s="208">
        <v>68.25</v>
      </c>
    </row>
  </sheetData>
  <sheetProtection algorithmName="SHA-512" hashValue="xqGkbnmQ4Gd5wD/K9hes7lqwc8mWUY+LCoCDKtM6VtsXFIMKOgx5PB3ySfb/uyakU2VnqzG1CFmKju0KQCrKwQ==" saltValue="LVChzRWZ9bHfOkzpVL22hg==" spinCount="100000" sheet="1" selectLockedCells="1" selectUnlockedCells="1"/>
  <pageMargins left="0.19685039370078741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60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48" sqref="H48"/>
    </sheetView>
  </sheetViews>
  <sheetFormatPr defaultColWidth="9.140625" defaultRowHeight="12.75" x14ac:dyDescent="0.2"/>
  <cols>
    <col min="1" max="1" width="2.7109375" style="105" customWidth="1"/>
    <col min="2" max="2" width="10" style="105" customWidth="1"/>
    <col min="3" max="3" width="43.7109375" style="105" customWidth="1"/>
    <col min="4" max="5" width="9.85546875" style="105" bestFit="1" customWidth="1"/>
    <col min="6" max="6" width="11.85546875" style="105" bestFit="1" customWidth="1"/>
    <col min="7" max="7" width="10.28515625" style="105" bestFit="1" customWidth="1"/>
    <col min="8" max="16384" width="9.140625" style="105"/>
  </cols>
  <sheetData>
    <row r="2" spans="2:7" x14ac:dyDescent="0.2">
      <c r="B2" s="63" t="s">
        <v>103</v>
      </c>
      <c r="C2" s="63"/>
    </row>
    <row r="3" spans="2:7" x14ac:dyDescent="0.2">
      <c r="B3" s="63" t="s">
        <v>817</v>
      </c>
      <c r="C3" s="63"/>
    </row>
    <row r="4" spans="2:7" ht="25.5" x14ac:dyDescent="0.2">
      <c r="B4" s="6" t="s">
        <v>248</v>
      </c>
      <c r="C4" s="6"/>
      <c r="D4" s="6" t="s">
        <v>52</v>
      </c>
      <c r="E4" s="6" t="s">
        <v>104</v>
      </c>
      <c r="F4" s="6" t="s">
        <v>24</v>
      </c>
      <c r="G4" s="190" t="s">
        <v>23</v>
      </c>
    </row>
    <row r="5" spans="2:7" x14ac:dyDescent="0.2">
      <c r="B5" s="188" t="s">
        <v>143</v>
      </c>
      <c r="C5" s="188" t="s">
        <v>683</v>
      </c>
      <c r="D5" s="189">
        <v>9126560</v>
      </c>
      <c r="E5" s="189">
        <v>2676968.87</v>
      </c>
      <c r="F5" s="189">
        <v>6449591.1299999999</v>
      </c>
      <c r="G5" s="208">
        <v>29.33</v>
      </c>
    </row>
    <row r="6" spans="2:7" x14ac:dyDescent="0.2">
      <c r="B6" s="188" t="s">
        <v>144</v>
      </c>
      <c r="C6" s="188" t="s">
        <v>145</v>
      </c>
      <c r="D6" s="189">
        <v>757908</v>
      </c>
      <c r="E6" s="189">
        <v>562157.19999999995</v>
      </c>
      <c r="F6" s="189">
        <v>195750.8</v>
      </c>
      <c r="G6" s="208">
        <v>74.17</v>
      </c>
    </row>
    <row r="7" spans="2:7" x14ac:dyDescent="0.2">
      <c r="B7" s="188" t="s">
        <v>277</v>
      </c>
      <c r="C7" s="188" t="s">
        <v>278</v>
      </c>
      <c r="D7" s="189">
        <v>1868193</v>
      </c>
      <c r="E7" s="189">
        <v>1268953.3799999999</v>
      </c>
      <c r="F7" s="189">
        <v>599239.62</v>
      </c>
      <c r="G7" s="208">
        <v>67.92</v>
      </c>
    </row>
    <row r="8" spans="2:7" x14ac:dyDescent="0.2">
      <c r="B8" s="351" t="s">
        <v>146</v>
      </c>
      <c r="C8" s="351" t="s">
        <v>147</v>
      </c>
      <c r="D8" s="352">
        <v>541460</v>
      </c>
      <c r="E8" s="352">
        <v>362047.25</v>
      </c>
      <c r="F8" s="352">
        <v>179412.75</v>
      </c>
      <c r="G8" s="353">
        <v>66.87</v>
      </c>
    </row>
    <row r="9" spans="2:7" x14ac:dyDescent="0.2">
      <c r="B9" s="3" t="s">
        <v>148</v>
      </c>
      <c r="C9" s="3" t="s">
        <v>149</v>
      </c>
      <c r="D9" s="7">
        <v>101000</v>
      </c>
      <c r="E9" s="7">
        <v>66393.11</v>
      </c>
      <c r="F9" s="7">
        <v>34606.89</v>
      </c>
      <c r="G9" s="206">
        <v>65.739999999999995</v>
      </c>
    </row>
    <row r="10" spans="2:7" x14ac:dyDescent="0.2">
      <c r="B10" s="3" t="s">
        <v>150</v>
      </c>
      <c r="C10" s="3" t="s">
        <v>151</v>
      </c>
      <c r="D10" s="7">
        <v>316664</v>
      </c>
      <c r="E10" s="7">
        <v>224857.65</v>
      </c>
      <c r="F10" s="7">
        <v>91806.35</v>
      </c>
      <c r="G10" s="206">
        <v>71.010000000000005</v>
      </c>
    </row>
    <row r="11" spans="2:7" x14ac:dyDescent="0.2">
      <c r="B11" s="3" t="s">
        <v>152</v>
      </c>
      <c r="C11" s="3" t="s">
        <v>153</v>
      </c>
      <c r="D11" s="7">
        <v>39000</v>
      </c>
      <c r="E11" s="7">
        <v>25105</v>
      </c>
      <c r="F11" s="7">
        <v>13895</v>
      </c>
      <c r="G11" s="206">
        <v>64.37</v>
      </c>
    </row>
    <row r="12" spans="2:7" x14ac:dyDescent="0.2">
      <c r="B12" s="3" t="s">
        <v>154</v>
      </c>
      <c r="C12" s="3" t="s">
        <v>155</v>
      </c>
      <c r="D12" s="7">
        <v>9000</v>
      </c>
      <c r="E12" s="7">
        <v>4180.74</v>
      </c>
      <c r="F12" s="7">
        <v>4819.26</v>
      </c>
      <c r="G12" s="206">
        <v>46.45</v>
      </c>
    </row>
    <row r="13" spans="2:7" x14ac:dyDescent="0.2">
      <c r="B13" s="3" t="s">
        <v>156</v>
      </c>
      <c r="C13" s="3" t="s">
        <v>157</v>
      </c>
      <c r="D13" s="7">
        <v>29000</v>
      </c>
      <c r="E13" s="7">
        <v>17010.75</v>
      </c>
      <c r="F13" s="7">
        <v>11989.25</v>
      </c>
      <c r="G13" s="206">
        <v>58.66</v>
      </c>
    </row>
    <row r="14" spans="2:7" x14ac:dyDescent="0.2">
      <c r="B14" s="3" t="s">
        <v>158</v>
      </c>
      <c r="C14" s="3" t="s">
        <v>159</v>
      </c>
      <c r="D14" s="7">
        <v>46796</v>
      </c>
      <c r="E14" s="7">
        <v>24500</v>
      </c>
      <c r="F14" s="7">
        <v>22296</v>
      </c>
      <c r="G14" s="206">
        <v>52.35</v>
      </c>
    </row>
    <row r="15" spans="2:7" x14ac:dyDescent="0.2">
      <c r="B15" s="351" t="s">
        <v>160</v>
      </c>
      <c r="C15" s="351" t="s">
        <v>161</v>
      </c>
      <c r="D15" s="352">
        <v>1326733</v>
      </c>
      <c r="E15" s="352">
        <v>906906</v>
      </c>
      <c r="F15" s="352">
        <v>419826.87</v>
      </c>
      <c r="G15" s="353">
        <v>68.36</v>
      </c>
    </row>
    <row r="16" spans="2:7" x14ac:dyDescent="0.2">
      <c r="B16" s="3" t="s">
        <v>162</v>
      </c>
      <c r="C16" s="3" t="s">
        <v>163</v>
      </c>
      <c r="D16" s="7">
        <v>448262</v>
      </c>
      <c r="E16" s="7">
        <v>345100.46</v>
      </c>
      <c r="F16" s="7">
        <v>103161.54</v>
      </c>
      <c r="G16" s="206">
        <v>76.989999999999995</v>
      </c>
    </row>
    <row r="17" spans="2:7" x14ac:dyDescent="0.2">
      <c r="B17" s="188" t="s">
        <v>164</v>
      </c>
      <c r="C17" s="188" t="s">
        <v>165</v>
      </c>
      <c r="D17" s="189">
        <v>253754</v>
      </c>
      <c r="E17" s="189">
        <v>80242.09</v>
      </c>
      <c r="F17" s="189">
        <v>173511.91</v>
      </c>
      <c r="G17" s="208">
        <v>31.62</v>
      </c>
    </row>
    <row r="18" spans="2:7" x14ac:dyDescent="0.2">
      <c r="B18" s="3" t="s">
        <v>676</v>
      </c>
      <c r="C18" s="3" t="s">
        <v>166</v>
      </c>
      <c r="D18" s="7">
        <v>558774</v>
      </c>
      <c r="E18" s="7">
        <v>430104.59</v>
      </c>
      <c r="F18" s="7">
        <v>128669.4</v>
      </c>
      <c r="G18" s="206">
        <v>76.97</v>
      </c>
    </row>
    <row r="19" spans="2:7" x14ac:dyDescent="0.2">
      <c r="B19" s="3" t="s">
        <v>677</v>
      </c>
      <c r="C19" s="3" t="s">
        <v>167</v>
      </c>
      <c r="D19" s="7">
        <v>65943</v>
      </c>
      <c r="E19" s="7">
        <v>51458.99</v>
      </c>
      <c r="F19" s="7">
        <v>14484.01</v>
      </c>
      <c r="G19" s="206">
        <v>78.040000000000006</v>
      </c>
    </row>
    <row r="20" spans="2:7" x14ac:dyDescent="0.2">
      <c r="B20" s="188" t="s">
        <v>279</v>
      </c>
      <c r="C20" s="188" t="s">
        <v>280</v>
      </c>
      <c r="D20" s="189">
        <v>19150683</v>
      </c>
      <c r="E20" s="189">
        <v>13247675.619999999</v>
      </c>
      <c r="F20" s="189">
        <v>5903007.3799999999</v>
      </c>
      <c r="G20" s="208">
        <v>69.180000000000007</v>
      </c>
    </row>
    <row r="21" spans="2:7" x14ac:dyDescent="0.2">
      <c r="B21" s="351" t="s">
        <v>168</v>
      </c>
      <c r="C21" s="351" t="s">
        <v>169</v>
      </c>
      <c r="D21" s="352">
        <v>12388268</v>
      </c>
      <c r="E21" s="352">
        <v>8801894.5999999996</v>
      </c>
      <c r="F21" s="352">
        <v>3586373.4</v>
      </c>
      <c r="G21" s="353">
        <v>71.05</v>
      </c>
    </row>
    <row r="22" spans="2:7" x14ac:dyDescent="0.2">
      <c r="B22" s="3" t="s">
        <v>170</v>
      </c>
      <c r="C22" s="3" t="s">
        <v>171</v>
      </c>
      <c r="D22" s="7">
        <v>97550</v>
      </c>
      <c r="E22" s="7">
        <v>64060.94</v>
      </c>
      <c r="F22" s="7">
        <v>33489.06</v>
      </c>
      <c r="G22" s="206">
        <v>65.67</v>
      </c>
    </row>
    <row r="23" spans="2:7" x14ac:dyDescent="0.2">
      <c r="B23" s="3" t="s">
        <v>172</v>
      </c>
      <c r="C23" s="3" t="s">
        <v>173</v>
      </c>
      <c r="D23" s="7">
        <v>758563</v>
      </c>
      <c r="E23" s="7">
        <v>535877.81999999995</v>
      </c>
      <c r="F23" s="7">
        <v>222685.18</v>
      </c>
      <c r="G23" s="206">
        <v>70.64</v>
      </c>
    </row>
    <row r="24" spans="2:7" x14ac:dyDescent="0.2">
      <c r="B24" s="3" t="s">
        <v>174</v>
      </c>
      <c r="C24" s="3" t="s">
        <v>175</v>
      </c>
      <c r="D24" s="7">
        <v>8337345</v>
      </c>
      <c r="E24" s="7">
        <v>5867235.1500000004</v>
      </c>
      <c r="F24" s="7">
        <v>2470109.85</v>
      </c>
      <c r="G24" s="206">
        <v>70.37</v>
      </c>
    </row>
    <row r="25" spans="2:7" x14ac:dyDescent="0.2">
      <c r="B25" s="3" t="s">
        <v>176</v>
      </c>
      <c r="C25" s="3" t="s">
        <v>177</v>
      </c>
      <c r="D25" s="7">
        <v>42239</v>
      </c>
      <c r="E25" s="7">
        <v>91944.960000000006</v>
      </c>
      <c r="F25" s="7">
        <v>-49705.96</v>
      </c>
      <c r="G25" s="206">
        <v>217.68</v>
      </c>
    </row>
    <row r="26" spans="2:7" x14ac:dyDescent="0.2">
      <c r="B26" s="3" t="s">
        <v>178</v>
      </c>
      <c r="C26" s="3" t="s">
        <v>179</v>
      </c>
      <c r="D26" s="7">
        <v>23102</v>
      </c>
      <c r="E26" s="7">
        <v>19301.86</v>
      </c>
      <c r="F26" s="7">
        <v>3800.14</v>
      </c>
      <c r="G26" s="206">
        <v>83.55</v>
      </c>
    </row>
    <row r="27" spans="2:7" x14ac:dyDescent="0.2">
      <c r="B27" s="3" t="s">
        <v>180</v>
      </c>
      <c r="C27" s="3" t="s">
        <v>704</v>
      </c>
      <c r="D27" s="7">
        <v>3129469</v>
      </c>
      <c r="E27" s="7">
        <v>2223473.87</v>
      </c>
      <c r="F27" s="7">
        <v>905995.13</v>
      </c>
      <c r="G27" s="206">
        <v>71.05</v>
      </c>
    </row>
    <row r="28" spans="2:7" x14ac:dyDescent="0.2">
      <c r="B28" s="351" t="s">
        <v>181</v>
      </c>
      <c r="C28" s="351" t="s">
        <v>182</v>
      </c>
      <c r="D28" s="352">
        <v>6762415</v>
      </c>
      <c r="E28" s="352">
        <v>4445781.0199999996</v>
      </c>
      <c r="F28" s="352">
        <v>2316633.98</v>
      </c>
      <c r="G28" s="353">
        <v>65.739999999999995</v>
      </c>
    </row>
    <row r="29" spans="2:7" x14ac:dyDescent="0.2">
      <c r="B29" s="3" t="s">
        <v>183</v>
      </c>
      <c r="C29" s="3" t="s">
        <v>184</v>
      </c>
      <c r="D29" s="7">
        <v>316873</v>
      </c>
      <c r="E29" s="7">
        <v>155980.23000000001</v>
      </c>
      <c r="F29" s="7">
        <v>160892.76999999999</v>
      </c>
      <c r="G29" s="206">
        <v>49.22</v>
      </c>
    </row>
    <row r="30" spans="2:7" x14ac:dyDescent="0.2">
      <c r="B30" s="3" t="s">
        <v>185</v>
      </c>
      <c r="C30" s="3" t="s">
        <v>186</v>
      </c>
      <c r="D30" s="7">
        <v>106510</v>
      </c>
      <c r="E30" s="7">
        <v>14400.4</v>
      </c>
      <c r="F30" s="7">
        <v>92109.6</v>
      </c>
      <c r="G30" s="206">
        <v>13.52</v>
      </c>
    </row>
    <row r="31" spans="2:7" x14ac:dyDescent="0.2">
      <c r="B31" s="3" t="s">
        <v>187</v>
      </c>
      <c r="C31" s="3" t="s">
        <v>188</v>
      </c>
      <c r="D31" s="7">
        <v>17025</v>
      </c>
      <c r="E31" s="7">
        <v>1805.43</v>
      </c>
      <c r="F31" s="7">
        <v>15219.57</v>
      </c>
      <c r="G31" s="206">
        <v>10.6</v>
      </c>
    </row>
    <row r="32" spans="2:7" x14ac:dyDescent="0.2">
      <c r="B32" s="3" t="s">
        <v>189</v>
      </c>
      <c r="C32" s="3" t="s">
        <v>190</v>
      </c>
      <c r="D32" s="7">
        <v>109369</v>
      </c>
      <c r="E32" s="7">
        <v>48838.02</v>
      </c>
      <c r="F32" s="7">
        <v>60530.98</v>
      </c>
      <c r="G32" s="206">
        <v>44.65</v>
      </c>
    </row>
    <row r="33" spans="2:7" x14ac:dyDescent="0.2">
      <c r="B33" s="4" t="s">
        <v>191</v>
      </c>
      <c r="C33" s="4" t="s">
        <v>192</v>
      </c>
      <c r="D33" s="5">
        <v>1458676</v>
      </c>
      <c r="E33" s="5">
        <v>1012824.33</v>
      </c>
      <c r="F33" s="5">
        <v>445851.67</v>
      </c>
      <c r="G33" s="207">
        <v>69.430000000000007</v>
      </c>
    </row>
    <row r="34" spans="2:7" x14ac:dyDescent="0.2">
      <c r="B34" s="108" t="s">
        <v>193</v>
      </c>
      <c r="C34" s="108" t="s">
        <v>194</v>
      </c>
      <c r="D34" s="109">
        <v>500830</v>
      </c>
      <c r="E34" s="109">
        <v>352844.93</v>
      </c>
      <c r="F34" s="109">
        <v>147985.07</v>
      </c>
      <c r="G34" s="209">
        <v>70.45</v>
      </c>
    </row>
    <row r="35" spans="2:7" x14ac:dyDescent="0.2">
      <c r="B35" s="108" t="s">
        <v>195</v>
      </c>
      <c r="C35" s="108" t="s">
        <v>196</v>
      </c>
      <c r="D35" s="109">
        <v>231720</v>
      </c>
      <c r="E35" s="109">
        <v>187241.45</v>
      </c>
      <c r="F35" s="109">
        <v>44478.55</v>
      </c>
      <c r="G35" s="209">
        <v>80.81</v>
      </c>
    </row>
    <row r="36" spans="2:7" x14ac:dyDescent="0.2">
      <c r="B36" s="108" t="s">
        <v>197</v>
      </c>
      <c r="C36" s="108" t="s">
        <v>198</v>
      </c>
      <c r="D36" s="109">
        <v>57940</v>
      </c>
      <c r="E36" s="109">
        <v>34242.879999999997</v>
      </c>
      <c r="F36" s="109">
        <v>23697.119999999999</v>
      </c>
      <c r="G36" s="209">
        <v>59.1</v>
      </c>
    </row>
    <row r="37" spans="2:7" x14ac:dyDescent="0.2">
      <c r="B37" s="108" t="s">
        <v>199</v>
      </c>
      <c r="C37" s="108" t="s">
        <v>200</v>
      </c>
      <c r="D37" s="109">
        <v>0</v>
      </c>
      <c r="E37" s="109">
        <v>126709.79</v>
      </c>
      <c r="F37" s="109">
        <v>-126709.79</v>
      </c>
      <c r="G37" s="209">
        <v>0</v>
      </c>
    </row>
    <row r="38" spans="2:7" x14ac:dyDescent="0.2">
      <c r="B38" s="108" t="s">
        <v>201</v>
      </c>
      <c r="C38" s="108" t="s">
        <v>202</v>
      </c>
      <c r="D38" s="109">
        <v>320740</v>
      </c>
      <c r="E38" s="109">
        <v>117884.36</v>
      </c>
      <c r="F38" s="109">
        <v>202855.64</v>
      </c>
      <c r="G38" s="209">
        <v>36.75</v>
      </c>
    </row>
    <row r="39" spans="2:7" x14ac:dyDescent="0.2">
      <c r="B39" s="108" t="s">
        <v>203</v>
      </c>
      <c r="C39" s="108" t="s">
        <v>204</v>
      </c>
      <c r="D39" s="109">
        <v>0</v>
      </c>
      <c r="E39" s="109">
        <v>22353.05</v>
      </c>
      <c r="F39" s="109">
        <v>-22353.05</v>
      </c>
      <c r="G39" s="209">
        <v>0</v>
      </c>
    </row>
    <row r="40" spans="2:7" x14ac:dyDescent="0.2">
      <c r="B40" s="108" t="s">
        <v>205</v>
      </c>
      <c r="C40" s="108" t="s">
        <v>206</v>
      </c>
      <c r="D40" s="109">
        <v>347446</v>
      </c>
      <c r="E40" s="109">
        <v>125294.24</v>
      </c>
      <c r="F40" s="109">
        <v>222151.76</v>
      </c>
      <c r="G40" s="209">
        <v>36.06</v>
      </c>
    </row>
    <row r="41" spans="2:7" x14ac:dyDescent="0.2">
      <c r="B41" s="108" t="s">
        <v>207</v>
      </c>
      <c r="C41" s="108" t="s">
        <v>208</v>
      </c>
      <c r="D41" s="109">
        <v>0</v>
      </c>
      <c r="E41" s="109">
        <v>9954.64</v>
      </c>
      <c r="F41" s="109">
        <v>-9954.64</v>
      </c>
      <c r="G41" s="209">
        <v>0</v>
      </c>
    </row>
    <row r="42" spans="2:7" x14ac:dyDescent="0.2">
      <c r="B42" s="108" t="s">
        <v>209</v>
      </c>
      <c r="C42" s="108" t="s">
        <v>210</v>
      </c>
      <c r="D42" s="109">
        <v>0</v>
      </c>
      <c r="E42" s="109">
        <v>13376.65</v>
      </c>
      <c r="F42" s="109">
        <v>-13376.65</v>
      </c>
      <c r="G42" s="209">
        <v>0</v>
      </c>
    </row>
    <row r="43" spans="2:7" x14ac:dyDescent="0.2">
      <c r="B43" s="108" t="s">
        <v>211</v>
      </c>
      <c r="C43" s="108" t="s">
        <v>212</v>
      </c>
      <c r="D43" s="109">
        <v>0</v>
      </c>
      <c r="E43" s="109">
        <v>22922.34</v>
      </c>
      <c r="F43" s="109">
        <v>-22922.34</v>
      </c>
      <c r="G43" s="209">
        <v>0</v>
      </c>
    </row>
    <row r="44" spans="2:7" x14ac:dyDescent="0.2">
      <c r="B44" s="3" t="s">
        <v>213</v>
      </c>
      <c r="C44" s="3" t="s">
        <v>214</v>
      </c>
      <c r="D44" s="7">
        <v>1272051</v>
      </c>
      <c r="E44" s="7">
        <v>825420.23</v>
      </c>
      <c r="F44" s="7">
        <v>446630.77</v>
      </c>
      <c r="G44" s="206">
        <v>64.89</v>
      </c>
    </row>
    <row r="45" spans="2:7" x14ac:dyDescent="0.2">
      <c r="B45" s="3" t="s">
        <v>215</v>
      </c>
      <c r="C45" s="3" t="s">
        <v>216</v>
      </c>
      <c r="D45" s="7">
        <v>150501</v>
      </c>
      <c r="E45" s="7">
        <v>88577.85</v>
      </c>
      <c r="F45" s="7">
        <v>61923.15</v>
      </c>
      <c r="G45" s="206">
        <v>58.86</v>
      </c>
    </row>
    <row r="46" spans="2:7" x14ac:dyDescent="0.2">
      <c r="B46" s="3" t="s">
        <v>217</v>
      </c>
      <c r="C46" s="3" t="s">
        <v>218</v>
      </c>
      <c r="D46" s="7">
        <v>236894</v>
      </c>
      <c r="E46" s="7">
        <v>217378.71</v>
      </c>
      <c r="F46" s="7">
        <v>19515.29</v>
      </c>
      <c r="G46" s="206">
        <v>91.76</v>
      </c>
    </row>
    <row r="47" spans="2:7" x14ac:dyDescent="0.2">
      <c r="B47" s="3" t="s">
        <v>219</v>
      </c>
      <c r="C47" s="3" t="s">
        <v>220</v>
      </c>
      <c r="D47" s="7">
        <v>325634</v>
      </c>
      <c r="E47" s="7">
        <v>226864.57</v>
      </c>
      <c r="F47" s="7">
        <v>98769.43</v>
      </c>
      <c r="G47" s="206">
        <v>69.67</v>
      </c>
    </row>
    <row r="48" spans="2:7" x14ac:dyDescent="0.2">
      <c r="B48" s="3" t="s">
        <v>221</v>
      </c>
      <c r="C48" s="3" t="s">
        <v>222</v>
      </c>
      <c r="D48" s="7">
        <v>606116</v>
      </c>
      <c r="E48" s="7">
        <v>399771.38</v>
      </c>
      <c r="F48" s="7">
        <v>206344.62</v>
      </c>
      <c r="G48" s="206">
        <v>65.959999999999994</v>
      </c>
    </row>
    <row r="49" spans="2:7" x14ac:dyDescent="0.2">
      <c r="B49" s="3" t="s">
        <v>223</v>
      </c>
      <c r="C49" s="3" t="s">
        <v>224</v>
      </c>
      <c r="D49" s="7">
        <v>107649</v>
      </c>
      <c r="E49" s="7">
        <v>74647.360000000001</v>
      </c>
      <c r="F49" s="7">
        <v>33001.64</v>
      </c>
      <c r="G49" s="206">
        <v>69.34</v>
      </c>
    </row>
    <row r="50" spans="2:7" x14ac:dyDescent="0.2">
      <c r="B50" s="3" t="s">
        <v>225</v>
      </c>
      <c r="C50" s="3" t="s">
        <v>226</v>
      </c>
      <c r="D50" s="7">
        <v>159991</v>
      </c>
      <c r="E50" s="7">
        <v>90018.3</v>
      </c>
      <c r="F50" s="7">
        <v>69972.7</v>
      </c>
      <c r="G50" s="206">
        <v>56.26</v>
      </c>
    </row>
    <row r="51" spans="2:7" x14ac:dyDescent="0.2">
      <c r="B51" s="3" t="s">
        <v>227</v>
      </c>
      <c r="C51" s="3" t="s">
        <v>228</v>
      </c>
      <c r="D51" s="7">
        <v>793528</v>
      </c>
      <c r="E51" s="7">
        <v>547586.81000000006</v>
      </c>
      <c r="F51" s="7">
        <v>245941.19</v>
      </c>
      <c r="G51" s="206">
        <v>69.010000000000005</v>
      </c>
    </row>
    <row r="52" spans="2:7" x14ac:dyDescent="0.2">
      <c r="B52" s="3" t="s">
        <v>229</v>
      </c>
      <c r="C52" s="3" t="s">
        <v>230</v>
      </c>
      <c r="D52" s="7">
        <v>231341</v>
      </c>
      <c r="E52" s="7">
        <v>94110.63</v>
      </c>
      <c r="F52" s="7">
        <v>137230.37</v>
      </c>
      <c r="G52" s="206">
        <v>40.68</v>
      </c>
    </row>
    <row r="53" spans="2:7" x14ac:dyDescent="0.2">
      <c r="B53" s="3" t="s">
        <v>231</v>
      </c>
      <c r="C53" s="3" t="s">
        <v>232</v>
      </c>
      <c r="D53" s="7">
        <v>652097</v>
      </c>
      <c r="E53" s="7">
        <v>536383.44999999995</v>
      </c>
      <c r="F53" s="7">
        <v>115713.55</v>
      </c>
      <c r="G53" s="206">
        <v>82.26</v>
      </c>
    </row>
    <row r="54" spans="2:7" x14ac:dyDescent="0.2">
      <c r="B54" s="3" t="s">
        <v>233</v>
      </c>
      <c r="C54" s="3" t="s">
        <v>234</v>
      </c>
      <c r="D54" s="7">
        <v>3860</v>
      </c>
      <c r="E54" s="7">
        <v>2422.44</v>
      </c>
      <c r="F54" s="7">
        <v>1437.56</v>
      </c>
      <c r="G54" s="206">
        <v>62.76</v>
      </c>
    </row>
    <row r="55" spans="2:7" x14ac:dyDescent="0.2">
      <c r="B55" s="3" t="s">
        <v>235</v>
      </c>
      <c r="C55" s="3" t="s">
        <v>236</v>
      </c>
      <c r="D55" s="7">
        <v>200</v>
      </c>
      <c r="E55" s="7">
        <v>1538.72</v>
      </c>
      <c r="F55" s="7">
        <v>-1338.72</v>
      </c>
      <c r="G55" s="206">
        <v>769.36</v>
      </c>
    </row>
    <row r="56" spans="2:7" x14ac:dyDescent="0.2">
      <c r="B56" s="3" t="s">
        <v>237</v>
      </c>
      <c r="C56" s="3" t="s">
        <v>257</v>
      </c>
      <c r="D56" s="7">
        <v>214100</v>
      </c>
      <c r="E56" s="7">
        <v>107212.16</v>
      </c>
      <c r="F56" s="7">
        <v>106887.84</v>
      </c>
      <c r="G56" s="206">
        <v>50.08</v>
      </c>
    </row>
    <row r="57" spans="2:7" x14ac:dyDescent="0.2">
      <c r="B57" s="188" t="s">
        <v>281</v>
      </c>
      <c r="C57" s="188" t="s">
        <v>282</v>
      </c>
      <c r="D57" s="189">
        <v>313280</v>
      </c>
      <c r="E57" s="189">
        <v>44056.49</v>
      </c>
      <c r="F57" s="189">
        <v>269223.51</v>
      </c>
      <c r="G57" s="208">
        <v>14.06</v>
      </c>
    </row>
    <row r="58" spans="2:7" x14ac:dyDescent="0.2">
      <c r="B58" s="3" t="s">
        <v>238</v>
      </c>
      <c r="C58" s="3" t="s">
        <v>239</v>
      </c>
      <c r="D58" s="7">
        <v>206350</v>
      </c>
      <c r="E58" s="7">
        <v>1278.27</v>
      </c>
      <c r="F58" s="7">
        <v>205071.73</v>
      </c>
      <c r="G58" s="206">
        <v>0.62</v>
      </c>
    </row>
    <row r="59" spans="2:7" x14ac:dyDescent="0.2">
      <c r="B59" s="3" t="s">
        <v>240</v>
      </c>
      <c r="C59" s="3" t="s">
        <v>241</v>
      </c>
      <c r="D59" s="7">
        <v>106930</v>
      </c>
      <c r="E59" s="7">
        <v>42778.22</v>
      </c>
      <c r="F59" s="7">
        <v>64151.78</v>
      </c>
      <c r="G59" s="206">
        <v>40.01</v>
      </c>
    </row>
    <row r="60" spans="2:7" x14ac:dyDescent="0.2">
      <c r="B60" s="188"/>
      <c r="C60" s="188" t="s">
        <v>816</v>
      </c>
      <c r="D60" s="189">
        <v>31216624</v>
      </c>
      <c r="E60" s="189">
        <v>17799811.559999999</v>
      </c>
      <c r="F60" s="189">
        <v>13416812.439999999</v>
      </c>
      <c r="G60" s="208">
        <v>57.02</v>
      </c>
    </row>
  </sheetData>
  <sheetProtection algorithmName="SHA-512" hashValue="soBSX8b5uEm3ZUE7jTeEaZOMWiAoFXoJ3+mOW26gfma9+C0EWp4+HmW0bfg0hKKTdnLjHJHMRZ1gkUxm2vA/NA==" saltValue="PjygJKaOMvbF+uQmH3wEYA==" spinCount="100000" sheet="1" selectLockedCells="1" selectUnlockedCells="1"/>
  <printOptions gridLines="1"/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CE0E1-BABB-4407-AA33-6764A8FCFB6C}">
  <dimension ref="B1:H580"/>
  <sheetViews>
    <sheetView workbookViewId="0">
      <selection activeCell="E558" sqref="E558"/>
    </sheetView>
  </sheetViews>
  <sheetFormatPr defaultColWidth="9.140625" defaultRowHeight="15" x14ac:dyDescent="0.25"/>
  <cols>
    <col min="1" max="1" width="3.7109375" style="191" customWidth="1"/>
    <col min="2" max="2" width="8.140625" style="191" customWidth="1"/>
    <col min="3" max="3" width="10" style="191" bestFit="1" customWidth="1"/>
    <col min="4" max="4" width="40.7109375" style="191" customWidth="1"/>
    <col min="5" max="5" width="11.28515625" style="191" bestFit="1" customWidth="1"/>
    <col min="6" max="6" width="9.85546875" style="191" bestFit="1" customWidth="1"/>
    <col min="7" max="7" width="11.7109375" style="191" bestFit="1" customWidth="1"/>
    <col min="8" max="8" width="11.42578125" style="191" customWidth="1"/>
    <col min="9" max="16384" width="9.140625" style="191"/>
  </cols>
  <sheetData>
    <row r="1" spans="2:8" x14ac:dyDescent="0.25">
      <c r="B1" s="1"/>
      <c r="C1" s="1"/>
      <c r="D1" s="1"/>
      <c r="E1" s="1"/>
      <c r="F1" s="1"/>
      <c r="G1" s="1"/>
      <c r="H1" s="1"/>
    </row>
    <row r="2" spans="2:8" x14ac:dyDescent="0.25">
      <c r="B2" s="63" t="s">
        <v>103</v>
      </c>
      <c r="C2" s="63"/>
      <c r="D2" s="63"/>
      <c r="E2" s="1"/>
      <c r="F2" s="1"/>
      <c r="G2" s="1"/>
      <c r="H2" s="1"/>
    </row>
    <row r="3" spans="2:8" x14ac:dyDescent="0.25">
      <c r="B3" s="316" t="s">
        <v>817</v>
      </c>
      <c r="C3" s="316"/>
      <c r="D3" s="316"/>
      <c r="E3" s="317"/>
      <c r="F3" s="317"/>
      <c r="G3" s="317"/>
      <c r="H3" s="317"/>
    </row>
    <row r="4" spans="2:8" x14ac:dyDescent="0.25">
      <c r="B4" s="6" t="s">
        <v>658</v>
      </c>
      <c r="C4" s="6" t="s">
        <v>248</v>
      </c>
      <c r="D4" s="6" t="s">
        <v>659</v>
      </c>
      <c r="E4" s="6" t="s">
        <v>52</v>
      </c>
      <c r="F4" s="6" t="s">
        <v>104</v>
      </c>
      <c r="G4" s="6" t="s">
        <v>24</v>
      </c>
      <c r="H4" s="190" t="s">
        <v>23</v>
      </c>
    </row>
    <row r="5" spans="2:8" x14ac:dyDescent="0.25">
      <c r="B5" s="351"/>
      <c r="C5" s="351" t="s">
        <v>422</v>
      </c>
      <c r="D5" s="351" t="s">
        <v>423</v>
      </c>
      <c r="E5" s="352">
        <v>636326</v>
      </c>
      <c r="F5" s="352">
        <v>437477.46</v>
      </c>
      <c r="G5" s="352">
        <v>198848.54</v>
      </c>
      <c r="H5" s="353">
        <v>68.75</v>
      </c>
    </row>
    <row r="6" spans="2:8" x14ac:dyDescent="0.25">
      <c r="B6" s="3" t="s">
        <v>143</v>
      </c>
      <c r="C6" s="3" t="s">
        <v>422</v>
      </c>
      <c r="D6" s="3" t="s">
        <v>678</v>
      </c>
      <c r="E6" s="7">
        <v>25378</v>
      </c>
      <c r="F6" s="7">
        <v>0</v>
      </c>
      <c r="G6" s="7">
        <v>25378</v>
      </c>
      <c r="H6" s="206">
        <v>0</v>
      </c>
    </row>
    <row r="7" spans="2:8" x14ac:dyDescent="0.25">
      <c r="B7" s="3" t="s">
        <v>279</v>
      </c>
      <c r="C7" s="3" t="s">
        <v>422</v>
      </c>
      <c r="D7" s="3" t="s">
        <v>424</v>
      </c>
      <c r="E7" s="7">
        <v>610948</v>
      </c>
      <c r="F7" s="7">
        <v>437513.95</v>
      </c>
      <c r="G7" s="7">
        <v>173434.05</v>
      </c>
      <c r="H7" s="206">
        <v>71.61</v>
      </c>
    </row>
    <row r="8" spans="2:8" x14ac:dyDescent="0.25">
      <c r="B8" s="3" t="s">
        <v>168</v>
      </c>
      <c r="C8" s="3" t="s">
        <v>422</v>
      </c>
      <c r="D8" s="3" t="s">
        <v>425</v>
      </c>
      <c r="E8" s="7">
        <v>485682</v>
      </c>
      <c r="F8" s="7">
        <v>356129.49</v>
      </c>
      <c r="G8" s="7">
        <v>129552.51</v>
      </c>
      <c r="H8" s="206">
        <v>73.33</v>
      </c>
    </row>
    <row r="9" spans="2:8" x14ac:dyDescent="0.25">
      <c r="B9" s="3" t="s">
        <v>181</v>
      </c>
      <c r="C9" s="3" t="s">
        <v>422</v>
      </c>
      <c r="D9" s="3" t="s">
        <v>426</v>
      </c>
      <c r="E9" s="7">
        <v>125266</v>
      </c>
      <c r="F9" s="7">
        <v>81384.460000000006</v>
      </c>
      <c r="G9" s="7">
        <v>43881.54</v>
      </c>
      <c r="H9" s="206">
        <v>64.97</v>
      </c>
    </row>
    <row r="10" spans="2:8" x14ac:dyDescent="0.25">
      <c r="B10" s="3" t="s">
        <v>281</v>
      </c>
      <c r="C10" s="3" t="s">
        <v>422</v>
      </c>
      <c r="D10" s="3" t="s">
        <v>427</v>
      </c>
      <c r="E10" s="7">
        <v>0</v>
      </c>
      <c r="F10" s="7">
        <v>-36.49</v>
      </c>
      <c r="G10" s="7">
        <v>36.49</v>
      </c>
      <c r="H10" s="206">
        <v>0</v>
      </c>
    </row>
    <row r="11" spans="2:8" x14ac:dyDescent="0.25">
      <c r="B11" s="351"/>
      <c r="C11" s="351" t="s">
        <v>428</v>
      </c>
      <c r="D11" s="351" t="s">
        <v>429</v>
      </c>
      <c r="E11" s="352">
        <v>636768</v>
      </c>
      <c r="F11" s="352">
        <v>448419.19</v>
      </c>
      <c r="G11" s="352">
        <v>188348.81</v>
      </c>
      <c r="H11" s="353">
        <v>70.42</v>
      </c>
    </row>
    <row r="12" spans="2:8" x14ac:dyDescent="0.25">
      <c r="B12" s="3" t="s">
        <v>279</v>
      </c>
      <c r="C12" s="3" t="s">
        <v>428</v>
      </c>
      <c r="D12" s="3" t="s">
        <v>424</v>
      </c>
      <c r="E12" s="7">
        <v>636768</v>
      </c>
      <c r="F12" s="7">
        <v>448389.19</v>
      </c>
      <c r="G12" s="7">
        <v>188378.81</v>
      </c>
      <c r="H12" s="206">
        <v>70.42</v>
      </c>
    </row>
    <row r="13" spans="2:8" x14ac:dyDescent="0.25">
      <c r="B13" s="3" t="s">
        <v>168</v>
      </c>
      <c r="C13" s="3" t="s">
        <v>428</v>
      </c>
      <c r="D13" s="3" t="s">
        <v>425</v>
      </c>
      <c r="E13" s="7">
        <v>512103</v>
      </c>
      <c r="F13" s="7">
        <v>363495.52</v>
      </c>
      <c r="G13" s="7">
        <v>148607.48000000001</v>
      </c>
      <c r="H13" s="206">
        <v>70.98</v>
      </c>
    </row>
    <row r="14" spans="2:8" x14ac:dyDescent="0.25">
      <c r="B14" s="3" t="s">
        <v>181</v>
      </c>
      <c r="C14" s="3" t="s">
        <v>428</v>
      </c>
      <c r="D14" s="3" t="s">
        <v>426</v>
      </c>
      <c r="E14" s="7">
        <v>124665</v>
      </c>
      <c r="F14" s="7">
        <v>84893.67</v>
      </c>
      <c r="G14" s="7">
        <v>39771.33</v>
      </c>
      <c r="H14" s="206">
        <v>68.099999999999994</v>
      </c>
    </row>
    <row r="15" spans="2:8" x14ac:dyDescent="0.25">
      <c r="B15" s="3" t="s">
        <v>281</v>
      </c>
      <c r="C15" s="3" t="s">
        <v>428</v>
      </c>
      <c r="D15" s="3" t="s">
        <v>427</v>
      </c>
      <c r="E15" s="7">
        <v>0</v>
      </c>
      <c r="F15" s="7">
        <v>30</v>
      </c>
      <c r="G15" s="7">
        <v>-30</v>
      </c>
      <c r="H15" s="206">
        <v>0</v>
      </c>
    </row>
    <row r="16" spans="2:8" x14ac:dyDescent="0.25">
      <c r="B16" s="351"/>
      <c r="C16" s="351" t="s">
        <v>430</v>
      </c>
      <c r="D16" s="351" t="s">
        <v>431</v>
      </c>
      <c r="E16" s="352">
        <v>559473</v>
      </c>
      <c r="F16" s="352">
        <v>396304.9</v>
      </c>
      <c r="G16" s="352">
        <v>163168.1</v>
      </c>
      <c r="H16" s="353">
        <v>70.84</v>
      </c>
    </row>
    <row r="17" spans="2:8" x14ac:dyDescent="0.25">
      <c r="B17" s="3" t="s">
        <v>143</v>
      </c>
      <c r="C17" s="3" t="s">
        <v>430</v>
      </c>
      <c r="D17" s="3" t="s">
        <v>678</v>
      </c>
      <c r="E17" s="7">
        <v>0</v>
      </c>
      <c r="F17" s="7">
        <v>23977.8</v>
      </c>
      <c r="G17" s="7">
        <v>-23977.8</v>
      </c>
      <c r="H17" s="206">
        <v>0</v>
      </c>
    </row>
    <row r="18" spans="2:8" x14ac:dyDescent="0.25">
      <c r="B18" s="3" t="s">
        <v>279</v>
      </c>
      <c r="C18" s="3" t="s">
        <v>430</v>
      </c>
      <c r="D18" s="3" t="s">
        <v>424</v>
      </c>
      <c r="E18" s="7">
        <v>559473</v>
      </c>
      <c r="F18" s="7">
        <v>372337.88</v>
      </c>
      <c r="G18" s="7">
        <v>187135.12</v>
      </c>
      <c r="H18" s="206">
        <v>66.55</v>
      </c>
    </row>
    <row r="19" spans="2:8" x14ac:dyDescent="0.25">
      <c r="B19" s="3" t="s">
        <v>168</v>
      </c>
      <c r="C19" s="3" t="s">
        <v>430</v>
      </c>
      <c r="D19" s="3" t="s">
        <v>425</v>
      </c>
      <c r="E19" s="7">
        <v>434885</v>
      </c>
      <c r="F19" s="7">
        <v>315488.61</v>
      </c>
      <c r="G19" s="7">
        <v>119396.39</v>
      </c>
      <c r="H19" s="206">
        <v>72.55</v>
      </c>
    </row>
    <row r="20" spans="2:8" x14ac:dyDescent="0.25">
      <c r="B20" s="3" t="s">
        <v>181</v>
      </c>
      <c r="C20" s="3" t="s">
        <v>430</v>
      </c>
      <c r="D20" s="3" t="s">
        <v>426</v>
      </c>
      <c r="E20" s="7">
        <v>124588</v>
      </c>
      <c r="F20" s="7">
        <v>56849.27</v>
      </c>
      <c r="G20" s="7">
        <v>67738.73</v>
      </c>
      <c r="H20" s="206">
        <v>45.63</v>
      </c>
    </row>
    <row r="21" spans="2:8" x14ac:dyDescent="0.25">
      <c r="B21" s="3" t="s">
        <v>281</v>
      </c>
      <c r="C21" s="3" t="s">
        <v>430</v>
      </c>
      <c r="D21" s="3" t="s">
        <v>427</v>
      </c>
      <c r="E21" s="7">
        <v>0</v>
      </c>
      <c r="F21" s="7">
        <v>-10.78</v>
      </c>
      <c r="G21" s="7">
        <v>10.78</v>
      </c>
      <c r="H21" s="206">
        <v>0</v>
      </c>
    </row>
    <row r="22" spans="2:8" x14ac:dyDescent="0.25">
      <c r="B22" s="351"/>
      <c r="C22" s="351" t="s">
        <v>143</v>
      </c>
      <c r="D22" s="351" t="s">
        <v>432</v>
      </c>
      <c r="E22" s="352">
        <v>385804</v>
      </c>
      <c r="F22" s="352">
        <v>252671.69</v>
      </c>
      <c r="G22" s="352">
        <v>133132.31</v>
      </c>
      <c r="H22" s="353">
        <v>65.489999999999995</v>
      </c>
    </row>
    <row r="23" spans="2:8" x14ac:dyDescent="0.25">
      <c r="B23" s="3" t="s">
        <v>279</v>
      </c>
      <c r="C23" s="3" t="s">
        <v>143</v>
      </c>
      <c r="D23" s="3" t="s">
        <v>424</v>
      </c>
      <c r="E23" s="7">
        <v>385804</v>
      </c>
      <c r="F23" s="7">
        <v>252671.69</v>
      </c>
      <c r="G23" s="7">
        <v>133132.31</v>
      </c>
      <c r="H23" s="206">
        <v>65.489999999999995</v>
      </c>
    </row>
    <row r="24" spans="2:8" x14ac:dyDescent="0.25">
      <c r="B24" s="3" t="s">
        <v>168</v>
      </c>
      <c r="C24" s="3" t="s">
        <v>143</v>
      </c>
      <c r="D24" s="3" t="s">
        <v>425</v>
      </c>
      <c r="E24" s="7">
        <v>286620</v>
      </c>
      <c r="F24" s="7">
        <v>197443.62</v>
      </c>
      <c r="G24" s="7">
        <v>89176.38</v>
      </c>
      <c r="H24" s="206">
        <v>68.89</v>
      </c>
    </row>
    <row r="25" spans="2:8" x14ac:dyDescent="0.25">
      <c r="B25" s="3" t="s">
        <v>181</v>
      </c>
      <c r="C25" s="3" t="s">
        <v>143</v>
      </c>
      <c r="D25" s="3" t="s">
        <v>426</v>
      </c>
      <c r="E25" s="7">
        <v>99184</v>
      </c>
      <c r="F25" s="7">
        <v>55228.07</v>
      </c>
      <c r="G25" s="7">
        <v>43955.93</v>
      </c>
      <c r="H25" s="206">
        <v>55.68</v>
      </c>
    </row>
    <row r="26" spans="2:8" x14ac:dyDescent="0.25">
      <c r="B26" s="351"/>
      <c r="C26" s="351" t="s">
        <v>433</v>
      </c>
      <c r="D26" s="351" t="s">
        <v>434</v>
      </c>
      <c r="E26" s="352">
        <v>292843</v>
      </c>
      <c r="F26" s="352">
        <v>214798.12</v>
      </c>
      <c r="G26" s="352">
        <v>78044.88</v>
      </c>
      <c r="H26" s="353">
        <v>73.349999999999994</v>
      </c>
    </row>
    <row r="27" spans="2:8" x14ac:dyDescent="0.25">
      <c r="B27" s="3" t="s">
        <v>279</v>
      </c>
      <c r="C27" s="3" t="s">
        <v>433</v>
      </c>
      <c r="D27" s="3" t="s">
        <v>424</v>
      </c>
      <c r="E27" s="7">
        <v>292843</v>
      </c>
      <c r="F27" s="7">
        <v>214798.12</v>
      </c>
      <c r="G27" s="7">
        <v>78044.88</v>
      </c>
      <c r="H27" s="206">
        <v>73.349999999999994</v>
      </c>
    </row>
    <row r="28" spans="2:8" x14ac:dyDescent="0.25">
      <c r="B28" s="3" t="s">
        <v>168</v>
      </c>
      <c r="C28" s="3" t="s">
        <v>433</v>
      </c>
      <c r="D28" s="3" t="s">
        <v>425</v>
      </c>
      <c r="E28" s="7">
        <v>237863</v>
      </c>
      <c r="F28" s="7">
        <v>171479.54</v>
      </c>
      <c r="G28" s="7">
        <v>66383.460000000006</v>
      </c>
      <c r="H28" s="206">
        <v>72.09</v>
      </c>
    </row>
    <row r="29" spans="2:8" x14ac:dyDescent="0.25">
      <c r="B29" s="3" t="s">
        <v>181</v>
      </c>
      <c r="C29" s="3" t="s">
        <v>433</v>
      </c>
      <c r="D29" s="3" t="s">
        <v>426</v>
      </c>
      <c r="E29" s="7">
        <v>54980</v>
      </c>
      <c r="F29" s="7">
        <v>43318.58</v>
      </c>
      <c r="G29" s="7">
        <v>11661.42</v>
      </c>
      <c r="H29" s="206">
        <v>78.790000000000006</v>
      </c>
    </row>
    <row r="30" spans="2:8" x14ac:dyDescent="0.25">
      <c r="B30" s="351"/>
      <c r="C30" s="351" t="s">
        <v>435</v>
      </c>
      <c r="D30" s="351" t="s">
        <v>436</v>
      </c>
      <c r="E30" s="352">
        <v>1955154</v>
      </c>
      <c r="F30" s="352">
        <v>1476770.03</v>
      </c>
      <c r="G30" s="352">
        <v>478383.97</v>
      </c>
      <c r="H30" s="353">
        <v>75.53</v>
      </c>
    </row>
    <row r="31" spans="2:8" x14ac:dyDescent="0.25">
      <c r="B31" s="3" t="s">
        <v>143</v>
      </c>
      <c r="C31" s="3" t="s">
        <v>435</v>
      </c>
      <c r="D31" s="3" t="s">
        <v>678</v>
      </c>
      <c r="E31" s="7">
        <v>50600</v>
      </c>
      <c r="F31" s="7">
        <v>72467.320000000007</v>
      </c>
      <c r="G31" s="7">
        <v>-21867.32</v>
      </c>
      <c r="H31" s="206">
        <v>143.22</v>
      </c>
    </row>
    <row r="32" spans="2:8" x14ac:dyDescent="0.25">
      <c r="B32" s="3" t="s">
        <v>279</v>
      </c>
      <c r="C32" s="3" t="s">
        <v>435</v>
      </c>
      <c r="D32" s="3" t="s">
        <v>424</v>
      </c>
      <c r="E32" s="7">
        <v>1904554</v>
      </c>
      <c r="F32" s="7">
        <v>1404302.71</v>
      </c>
      <c r="G32" s="7">
        <v>500251.29</v>
      </c>
      <c r="H32" s="206">
        <v>73.73</v>
      </c>
    </row>
    <row r="33" spans="2:8" x14ac:dyDescent="0.25">
      <c r="B33" s="3" t="s">
        <v>168</v>
      </c>
      <c r="C33" s="3" t="s">
        <v>435</v>
      </c>
      <c r="D33" s="3" t="s">
        <v>425</v>
      </c>
      <c r="E33" s="7">
        <v>1476213</v>
      </c>
      <c r="F33" s="7">
        <v>1079779.6000000001</v>
      </c>
      <c r="G33" s="7">
        <v>396433.4</v>
      </c>
      <c r="H33" s="206">
        <v>73.150000000000006</v>
      </c>
    </row>
    <row r="34" spans="2:8" x14ac:dyDescent="0.25">
      <c r="B34" s="3" t="s">
        <v>181</v>
      </c>
      <c r="C34" s="3" t="s">
        <v>435</v>
      </c>
      <c r="D34" s="3" t="s">
        <v>426</v>
      </c>
      <c r="E34" s="7">
        <v>428341</v>
      </c>
      <c r="F34" s="7">
        <v>324523.11</v>
      </c>
      <c r="G34" s="7">
        <v>103817.89</v>
      </c>
      <c r="H34" s="206">
        <v>75.760000000000005</v>
      </c>
    </row>
    <row r="35" spans="2:8" x14ac:dyDescent="0.25">
      <c r="B35" s="351"/>
      <c r="C35" s="351" t="s">
        <v>437</v>
      </c>
      <c r="D35" s="351" t="s">
        <v>438</v>
      </c>
      <c r="E35" s="352">
        <v>2210816</v>
      </c>
      <c r="F35" s="352">
        <v>1571852.49</v>
      </c>
      <c r="G35" s="352">
        <v>638963.51</v>
      </c>
      <c r="H35" s="353">
        <v>71.099999999999994</v>
      </c>
    </row>
    <row r="36" spans="2:8" x14ac:dyDescent="0.25">
      <c r="B36" s="3" t="s">
        <v>143</v>
      </c>
      <c r="C36" s="3" t="s">
        <v>437</v>
      </c>
      <c r="D36" s="3" t="s">
        <v>678</v>
      </c>
      <c r="E36" s="7">
        <v>0</v>
      </c>
      <c r="F36" s="7">
        <v>18286.900000000001</v>
      </c>
      <c r="G36" s="7">
        <v>-18286.900000000001</v>
      </c>
      <c r="H36" s="206">
        <v>0</v>
      </c>
    </row>
    <row r="37" spans="2:8" x14ac:dyDescent="0.25">
      <c r="B37" s="3" t="s">
        <v>279</v>
      </c>
      <c r="C37" s="3" t="s">
        <v>437</v>
      </c>
      <c r="D37" s="3" t="s">
        <v>424</v>
      </c>
      <c r="E37" s="7">
        <v>2210816</v>
      </c>
      <c r="F37" s="7">
        <v>1553565.59</v>
      </c>
      <c r="G37" s="7">
        <v>657250.41</v>
      </c>
      <c r="H37" s="206">
        <v>70.27</v>
      </c>
    </row>
    <row r="38" spans="2:8" x14ac:dyDescent="0.25">
      <c r="B38" s="3" t="s">
        <v>168</v>
      </c>
      <c r="C38" s="3" t="s">
        <v>437</v>
      </c>
      <c r="D38" s="3" t="s">
        <v>425</v>
      </c>
      <c r="E38" s="7">
        <v>1722978</v>
      </c>
      <c r="F38" s="7">
        <v>1217166.55</v>
      </c>
      <c r="G38" s="7">
        <v>505811.45</v>
      </c>
      <c r="H38" s="206">
        <v>70.64</v>
      </c>
    </row>
    <row r="39" spans="2:8" x14ac:dyDescent="0.25">
      <c r="B39" s="3" t="s">
        <v>181</v>
      </c>
      <c r="C39" s="3" t="s">
        <v>437</v>
      </c>
      <c r="D39" s="3" t="s">
        <v>426</v>
      </c>
      <c r="E39" s="7">
        <v>487838</v>
      </c>
      <c r="F39" s="7">
        <v>336399.04</v>
      </c>
      <c r="G39" s="7">
        <v>151438.96</v>
      </c>
      <c r="H39" s="206">
        <v>68.959999999999994</v>
      </c>
    </row>
    <row r="40" spans="2:8" x14ac:dyDescent="0.25">
      <c r="B40" s="351"/>
      <c r="C40" s="351" t="s">
        <v>439</v>
      </c>
      <c r="D40" s="351" t="s">
        <v>440</v>
      </c>
      <c r="E40" s="352">
        <v>320424</v>
      </c>
      <c r="F40" s="352">
        <v>249596.4</v>
      </c>
      <c r="G40" s="352">
        <v>70827.600000000006</v>
      </c>
      <c r="H40" s="353">
        <v>77.900000000000006</v>
      </c>
    </row>
    <row r="41" spans="2:8" x14ac:dyDescent="0.25">
      <c r="B41" s="3" t="s">
        <v>277</v>
      </c>
      <c r="C41" s="3" t="s">
        <v>439</v>
      </c>
      <c r="D41" s="3" t="s">
        <v>441</v>
      </c>
      <c r="E41" s="7">
        <v>0</v>
      </c>
      <c r="F41" s="7">
        <v>100</v>
      </c>
      <c r="G41" s="7">
        <v>-100</v>
      </c>
      <c r="H41" s="206">
        <v>0</v>
      </c>
    </row>
    <row r="42" spans="2:8" x14ac:dyDescent="0.25">
      <c r="B42" s="3" t="s">
        <v>279</v>
      </c>
      <c r="C42" s="3" t="s">
        <v>439</v>
      </c>
      <c r="D42" s="3" t="s">
        <v>424</v>
      </c>
      <c r="E42" s="7">
        <v>320424</v>
      </c>
      <c r="F42" s="7">
        <v>249496.4</v>
      </c>
      <c r="G42" s="7">
        <v>70927.600000000006</v>
      </c>
      <c r="H42" s="206">
        <v>77.86</v>
      </c>
    </row>
    <row r="43" spans="2:8" x14ac:dyDescent="0.25">
      <c r="B43" s="3" t="s">
        <v>168</v>
      </c>
      <c r="C43" s="3" t="s">
        <v>439</v>
      </c>
      <c r="D43" s="3" t="s">
        <v>425</v>
      </c>
      <c r="E43" s="7">
        <v>260446</v>
      </c>
      <c r="F43" s="7">
        <v>225313.32</v>
      </c>
      <c r="G43" s="7">
        <v>35132.68</v>
      </c>
      <c r="H43" s="206">
        <v>86.51</v>
      </c>
    </row>
    <row r="44" spans="2:8" x14ac:dyDescent="0.25">
      <c r="B44" s="3" t="s">
        <v>181</v>
      </c>
      <c r="C44" s="3" t="s">
        <v>439</v>
      </c>
      <c r="D44" s="3" t="s">
        <v>426</v>
      </c>
      <c r="E44" s="7">
        <v>59978</v>
      </c>
      <c r="F44" s="7">
        <v>24183.08</v>
      </c>
      <c r="G44" s="7">
        <v>35794.92</v>
      </c>
      <c r="H44" s="206">
        <v>40.32</v>
      </c>
    </row>
    <row r="45" spans="2:8" x14ac:dyDescent="0.25">
      <c r="B45" s="351"/>
      <c r="C45" s="351" t="s">
        <v>442</v>
      </c>
      <c r="D45" s="351" t="s">
        <v>443</v>
      </c>
      <c r="E45" s="352">
        <v>857626</v>
      </c>
      <c r="F45" s="352">
        <v>608020.81000000006</v>
      </c>
      <c r="G45" s="352">
        <v>249605.19</v>
      </c>
      <c r="H45" s="353">
        <v>70.900000000000006</v>
      </c>
    </row>
    <row r="46" spans="2:8" x14ac:dyDescent="0.25">
      <c r="B46" s="3" t="s">
        <v>143</v>
      </c>
      <c r="C46" s="3" t="s">
        <v>442</v>
      </c>
      <c r="D46" s="3" t="s">
        <v>678</v>
      </c>
      <c r="E46" s="7">
        <v>39465</v>
      </c>
      <c r="F46" s="7">
        <v>26088</v>
      </c>
      <c r="G46" s="7">
        <v>13377</v>
      </c>
      <c r="H46" s="206">
        <v>66.099999999999994</v>
      </c>
    </row>
    <row r="47" spans="2:8" x14ac:dyDescent="0.25">
      <c r="B47" s="3" t="s">
        <v>277</v>
      </c>
      <c r="C47" s="3" t="s">
        <v>442</v>
      </c>
      <c r="D47" s="3" t="s">
        <v>441</v>
      </c>
      <c r="E47" s="7">
        <v>0</v>
      </c>
      <c r="F47" s="7">
        <v>12392.04</v>
      </c>
      <c r="G47" s="7">
        <v>-12392.04</v>
      </c>
      <c r="H47" s="206">
        <v>0</v>
      </c>
    </row>
    <row r="48" spans="2:8" x14ac:dyDescent="0.25">
      <c r="B48" s="3" t="s">
        <v>164</v>
      </c>
      <c r="C48" s="3" t="s">
        <v>442</v>
      </c>
      <c r="D48" s="3" t="s">
        <v>614</v>
      </c>
      <c r="E48" s="7">
        <v>0</v>
      </c>
      <c r="F48" s="7">
        <v>12392.04</v>
      </c>
      <c r="G48" s="7">
        <v>-12392.04</v>
      </c>
      <c r="H48" s="206">
        <v>0</v>
      </c>
    </row>
    <row r="49" spans="2:8" x14ac:dyDescent="0.25">
      <c r="B49" s="3" t="s">
        <v>279</v>
      </c>
      <c r="C49" s="3" t="s">
        <v>442</v>
      </c>
      <c r="D49" s="3" t="s">
        <v>424</v>
      </c>
      <c r="E49" s="7">
        <v>818161</v>
      </c>
      <c r="F49" s="7">
        <v>569585.46</v>
      </c>
      <c r="G49" s="7">
        <v>248575.54</v>
      </c>
      <c r="H49" s="206">
        <v>69.62</v>
      </c>
    </row>
    <row r="50" spans="2:8" x14ac:dyDescent="0.25">
      <c r="B50" s="3" t="s">
        <v>168</v>
      </c>
      <c r="C50" s="3" t="s">
        <v>442</v>
      </c>
      <c r="D50" s="3" t="s">
        <v>425</v>
      </c>
      <c r="E50" s="7">
        <v>625473</v>
      </c>
      <c r="F50" s="7">
        <v>446989.52</v>
      </c>
      <c r="G50" s="7">
        <v>178483.48</v>
      </c>
      <c r="H50" s="206">
        <v>71.459999999999994</v>
      </c>
    </row>
    <row r="51" spans="2:8" x14ac:dyDescent="0.25">
      <c r="B51" s="3" t="s">
        <v>181</v>
      </c>
      <c r="C51" s="3" t="s">
        <v>442</v>
      </c>
      <c r="D51" s="3" t="s">
        <v>426</v>
      </c>
      <c r="E51" s="7">
        <v>192688</v>
      </c>
      <c r="F51" s="7">
        <v>122595.94</v>
      </c>
      <c r="G51" s="7">
        <v>70092.06</v>
      </c>
      <c r="H51" s="206">
        <v>63.62</v>
      </c>
    </row>
    <row r="52" spans="2:8" x14ac:dyDescent="0.25">
      <c r="B52" s="3" t="s">
        <v>281</v>
      </c>
      <c r="C52" s="3" t="s">
        <v>442</v>
      </c>
      <c r="D52" s="3" t="s">
        <v>427</v>
      </c>
      <c r="E52" s="7">
        <v>0</v>
      </c>
      <c r="F52" s="7">
        <v>-44.69</v>
      </c>
      <c r="G52" s="7">
        <v>44.69</v>
      </c>
      <c r="H52" s="206">
        <v>0</v>
      </c>
    </row>
    <row r="53" spans="2:8" x14ac:dyDescent="0.25">
      <c r="B53" s="351"/>
      <c r="C53" s="351" t="s">
        <v>444</v>
      </c>
      <c r="D53" s="351" t="s">
        <v>418</v>
      </c>
      <c r="E53" s="352">
        <v>740094</v>
      </c>
      <c r="F53" s="352">
        <v>552072.25</v>
      </c>
      <c r="G53" s="352">
        <v>188021.75</v>
      </c>
      <c r="H53" s="353">
        <v>74.59</v>
      </c>
    </row>
    <row r="54" spans="2:8" x14ac:dyDescent="0.25">
      <c r="B54" s="3" t="s">
        <v>279</v>
      </c>
      <c r="C54" s="3" t="s">
        <v>444</v>
      </c>
      <c r="D54" s="3" t="s">
        <v>424</v>
      </c>
      <c r="E54" s="7">
        <v>740094</v>
      </c>
      <c r="F54" s="7">
        <v>552099.21</v>
      </c>
      <c r="G54" s="7">
        <v>187994.79</v>
      </c>
      <c r="H54" s="206">
        <v>74.599999999999994</v>
      </c>
    </row>
    <row r="55" spans="2:8" x14ac:dyDescent="0.25">
      <c r="B55" s="3" t="s">
        <v>168</v>
      </c>
      <c r="C55" s="3" t="s">
        <v>444</v>
      </c>
      <c r="D55" s="3" t="s">
        <v>425</v>
      </c>
      <c r="E55" s="7">
        <v>625522</v>
      </c>
      <c r="F55" s="7">
        <v>466466.36</v>
      </c>
      <c r="G55" s="7">
        <v>159055.64000000001</v>
      </c>
      <c r="H55" s="206">
        <v>74.569999999999993</v>
      </c>
    </row>
    <row r="56" spans="2:8" x14ac:dyDescent="0.25">
      <c r="B56" s="3" t="s">
        <v>181</v>
      </c>
      <c r="C56" s="3" t="s">
        <v>444</v>
      </c>
      <c r="D56" s="3" t="s">
        <v>426</v>
      </c>
      <c r="E56" s="7">
        <v>114572</v>
      </c>
      <c r="F56" s="7">
        <v>85632.85</v>
      </c>
      <c r="G56" s="7">
        <v>28939.15</v>
      </c>
      <c r="H56" s="206">
        <v>74.739999999999995</v>
      </c>
    </row>
    <row r="57" spans="2:8" x14ac:dyDescent="0.25">
      <c r="B57" s="3" t="s">
        <v>281</v>
      </c>
      <c r="C57" s="3" t="s">
        <v>444</v>
      </c>
      <c r="D57" s="3" t="s">
        <v>427</v>
      </c>
      <c r="E57" s="7">
        <v>0</v>
      </c>
      <c r="F57" s="7">
        <v>-26.96</v>
      </c>
      <c r="G57" s="7">
        <v>26.96</v>
      </c>
      <c r="H57" s="206">
        <v>0</v>
      </c>
    </row>
    <row r="58" spans="2:8" x14ac:dyDescent="0.25">
      <c r="B58" s="351"/>
      <c r="C58" s="351" t="s">
        <v>445</v>
      </c>
      <c r="D58" s="351" t="s">
        <v>419</v>
      </c>
      <c r="E58" s="352">
        <v>887027</v>
      </c>
      <c r="F58" s="352">
        <v>605813.18000000005</v>
      </c>
      <c r="G58" s="352">
        <v>281213.82</v>
      </c>
      <c r="H58" s="353">
        <v>68.3</v>
      </c>
    </row>
    <row r="59" spans="2:8" x14ac:dyDescent="0.25">
      <c r="B59" s="3" t="s">
        <v>143</v>
      </c>
      <c r="C59" s="3" t="s">
        <v>445</v>
      </c>
      <c r="D59" s="3" t="s">
        <v>678</v>
      </c>
      <c r="E59" s="7">
        <v>30000</v>
      </c>
      <c r="F59" s="7">
        <v>21098.46</v>
      </c>
      <c r="G59" s="7">
        <v>8901.5400000000009</v>
      </c>
      <c r="H59" s="206">
        <v>70.33</v>
      </c>
    </row>
    <row r="60" spans="2:8" x14ac:dyDescent="0.25">
      <c r="B60" s="3" t="s">
        <v>279</v>
      </c>
      <c r="C60" s="3" t="s">
        <v>445</v>
      </c>
      <c r="D60" s="3" t="s">
        <v>424</v>
      </c>
      <c r="E60" s="7">
        <v>857027</v>
      </c>
      <c r="F60" s="7">
        <v>584714.72</v>
      </c>
      <c r="G60" s="7">
        <v>272312.28000000003</v>
      </c>
      <c r="H60" s="206">
        <v>68.23</v>
      </c>
    </row>
    <row r="61" spans="2:8" x14ac:dyDescent="0.25">
      <c r="B61" s="3" t="s">
        <v>168</v>
      </c>
      <c r="C61" s="3" t="s">
        <v>445</v>
      </c>
      <c r="D61" s="3" t="s">
        <v>425</v>
      </c>
      <c r="E61" s="7">
        <v>649421</v>
      </c>
      <c r="F61" s="7">
        <v>458444.73</v>
      </c>
      <c r="G61" s="7">
        <v>190976.27</v>
      </c>
      <c r="H61" s="206">
        <v>70.59</v>
      </c>
    </row>
    <row r="62" spans="2:8" x14ac:dyDescent="0.25">
      <c r="B62" s="3" t="s">
        <v>181</v>
      </c>
      <c r="C62" s="3" t="s">
        <v>445</v>
      </c>
      <c r="D62" s="3" t="s">
        <v>426</v>
      </c>
      <c r="E62" s="7">
        <v>207606</v>
      </c>
      <c r="F62" s="7">
        <v>126269.99</v>
      </c>
      <c r="G62" s="7">
        <v>81336.009999999995</v>
      </c>
      <c r="H62" s="206">
        <v>60.82</v>
      </c>
    </row>
    <row r="63" spans="2:8" x14ac:dyDescent="0.25">
      <c r="B63" s="351"/>
      <c r="C63" s="351" t="s">
        <v>446</v>
      </c>
      <c r="D63" s="351" t="s">
        <v>447</v>
      </c>
      <c r="E63" s="352">
        <v>712883</v>
      </c>
      <c r="F63" s="352">
        <v>485822.04</v>
      </c>
      <c r="G63" s="352">
        <v>227060.96</v>
      </c>
      <c r="H63" s="353">
        <v>68.150000000000006</v>
      </c>
    </row>
    <row r="64" spans="2:8" x14ac:dyDescent="0.25">
      <c r="B64" s="3" t="s">
        <v>277</v>
      </c>
      <c r="C64" s="3" t="s">
        <v>446</v>
      </c>
      <c r="D64" s="3" t="s">
        <v>441</v>
      </c>
      <c r="E64" s="7">
        <v>0</v>
      </c>
      <c r="F64" s="7">
        <v>78</v>
      </c>
      <c r="G64" s="7">
        <v>-78</v>
      </c>
      <c r="H64" s="206">
        <v>0</v>
      </c>
    </row>
    <row r="65" spans="2:8" x14ac:dyDescent="0.25">
      <c r="B65" s="3" t="s">
        <v>279</v>
      </c>
      <c r="C65" s="3" t="s">
        <v>446</v>
      </c>
      <c r="D65" s="3" t="s">
        <v>424</v>
      </c>
      <c r="E65" s="7">
        <v>712883</v>
      </c>
      <c r="F65" s="7">
        <v>485744.04</v>
      </c>
      <c r="G65" s="7">
        <v>227138.96</v>
      </c>
      <c r="H65" s="206">
        <v>68.14</v>
      </c>
    </row>
    <row r="66" spans="2:8" x14ac:dyDescent="0.25">
      <c r="B66" s="3" t="s">
        <v>168</v>
      </c>
      <c r="C66" s="3" t="s">
        <v>446</v>
      </c>
      <c r="D66" s="3" t="s">
        <v>425</v>
      </c>
      <c r="E66" s="7">
        <v>563078</v>
      </c>
      <c r="F66" s="7">
        <v>389104.28</v>
      </c>
      <c r="G66" s="7">
        <v>173973.72</v>
      </c>
      <c r="H66" s="206">
        <v>69.099999999999994</v>
      </c>
    </row>
    <row r="67" spans="2:8" x14ac:dyDescent="0.25">
      <c r="B67" s="3" t="s">
        <v>181</v>
      </c>
      <c r="C67" s="3" t="s">
        <v>446</v>
      </c>
      <c r="D67" s="3" t="s">
        <v>426</v>
      </c>
      <c r="E67" s="7">
        <v>149805</v>
      </c>
      <c r="F67" s="7">
        <v>96639.76</v>
      </c>
      <c r="G67" s="7">
        <v>53165.24</v>
      </c>
      <c r="H67" s="206">
        <v>64.510000000000005</v>
      </c>
    </row>
    <row r="68" spans="2:8" x14ac:dyDescent="0.25">
      <c r="B68" s="351"/>
      <c r="C68" s="351" t="s">
        <v>448</v>
      </c>
      <c r="D68" s="351" t="s">
        <v>420</v>
      </c>
      <c r="E68" s="352">
        <v>2640932</v>
      </c>
      <c r="F68" s="352">
        <v>511801.35</v>
      </c>
      <c r="G68" s="352">
        <v>2129130.65</v>
      </c>
      <c r="H68" s="353">
        <v>19.38</v>
      </c>
    </row>
    <row r="69" spans="2:8" x14ac:dyDescent="0.25">
      <c r="B69" s="3" t="s">
        <v>143</v>
      </c>
      <c r="C69" s="3" t="s">
        <v>448</v>
      </c>
      <c r="D69" s="3" t="s">
        <v>678</v>
      </c>
      <c r="E69" s="7">
        <v>2023450</v>
      </c>
      <c r="F69" s="7">
        <v>57312.58</v>
      </c>
      <c r="G69" s="7">
        <v>1966137.42</v>
      </c>
      <c r="H69" s="206">
        <v>2.83</v>
      </c>
    </row>
    <row r="70" spans="2:8" x14ac:dyDescent="0.25">
      <c r="B70" s="3" t="s">
        <v>279</v>
      </c>
      <c r="C70" s="3" t="s">
        <v>448</v>
      </c>
      <c r="D70" s="3" t="s">
        <v>424</v>
      </c>
      <c r="E70" s="7">
        <v>617482</v>
      </c>
      <c r="F70" s="7">
        <v>454488.77</v>
      </c>
      <c r="G70" s="7">
        <v>162993.23000000001</v>
      </c>
      <c r="H70" s="206">
        <v>73.599999999999994</v>
      </c>
    </row>
    <row r="71" spans="2:8" x14ac:dyDescent="0.25">
      <c r="B71" s="3" t="s">
        <v>168</v>
      </c>
      <c r="C71" s="3" t="s">
        <v>448</v>
      </c>
      <c r="D71" s="3" t="s">
        <v>425</v>
      </c>
      <c r="E71" s="7">
        <v>499558</v>
      </c>
      <c r="F71" s="7">
        <v>357414.39</v>
      </c>
      <c r="G71" s="7">
        <v>142143.60999999999</v>
      </c>
      <c r="H71" s="206">
        <v>71.55</v>
      </c>
    </row>
    <row r="72" spans="2:8" x14ac:dyDescent="0.25">
      <c r="B72" s="3" t="s">
        <v>181</v>
      </c>
      <c r="C72" s="3" t="s">
        <v>448</v>
      </c>
      <c r="D72" s="3" t="s">
        <v>426</v>
      </c>
      <c r="E72" s="7">
        <v>117924</v>
      </c>
      <c r="F72" s="7">
        <v>97074.38</v>
      </c>
      <c r="G72" s="7">
        <v>20849.62</v>
      </c>
      <c r="H72" s="206">
        <v>82.32</v>
      </c>
    </row>
    <row r="73" spans="2:8" x14ac:dyDescent="0.25">
      <c r="B73" s="351"/>
      <c r="C73" s="351" t="s">
        <v>449</v>
      </c>
      <c r="D73" s="351" t="s">
        <v>450</v>
      </c>
      <c r="E73" s="352">
        <v>523607</v>
      </c>
      <c r="F73" s="352">
        <v>360916.56</v>
      </c>
      <c r="G73" s="352">
        <v>162690.44</v>
      </c>
      <c r="H73" s="353">
        <v>68.930000000000007</v>
      </c>
    </row>
    <row r="74" spans="2:8" x14ac:dyDescent="0.25">
      <c r="B74" s="3" t="s">
        <v>143</v>
      </c>
      <c r="C74" s="3" t="s">
        <v>449</v>
      </c>
      <c r="D74" s="3" t="s">
        <v>678</v>
      </c>
      <c r="E74" s="7">
        <v>30840</v>
      </c>
      <c r="F74" s="7">
        <v>30840</v>
      </c>
      <c r="G74" s="7">
        <v>0</v>
      </c>
      <c r="H74" s="206">
        <v>100</v>
      </c>
    </row>
    <row r="75" spans="2:8" x14ac:dyDescent="0.25">
      <c r="B75" s="3" t="s">
        <v>277</v>
      </c>
      <c r="C75" s="3" t="s">
        <v>449</v>
      </c>
      <c r="D75" s="3" t="s">
        <v>441</v>
      </c>
      <c r="E75" s="7">
        <v>450</v>
      </c>
      <c r="F75" s="7">
        <v>314</v>
      </c>
      <c r="G75" s="7">
        <v>136</v>
      </c>
      <c r="H75" s="206">
        <v>69.78</v>
      </c>
    </row>
    <row r="76" spans="2:8" x14ac:dyDescent="0.25">
      <c r="B76" s="3" t="s">
        <v>279</v>
      </c>
      <c r="C76" s="3" t="s">
        <v>449</v>
      </c>
      <c r="D76" s="3" t="s">
        <v>424</v>
      </c>
      <c r="E76" s="7">
        <v>492317</v>
      </c>
      <c r="F76" s="7">
        <v>329762.56</v>
      </c>
      <c r="G76" s="7">
        <v>162554.44</v>
      </c>
      <c r="H76" s="206">
        <v>66.98</v>
      </c>
    </row>
    <row r="77" spans="2:8" x14ac:dyDescent="0.25">
      <c r="B77" s="3" t="s">
        <v>168</v>
      </c>
      <c r="C77" s="3" t="s">
        <v>449</v>
      </c>
      <c r="D77" s="3" t="s">
        <v>425</v>
      </c>
      <c r="E77" s="7">
        <v>423394</v>
      </c>
      <c r="F77" s="7">
        <v>305861.61</v>
      </c>
      <c r="G77" s="7">
        <v>117532.39</v>
      </c>
      <c r="H77" s="206">
        <v>72.239999999999995</v>
      </c>
    </row>
    <row r="78" spans="2:8" x14ac:dyDescent="0.25">
      <c r="B78" s="3" t="s">
        <v>181</v>
      </c>
      <c r="C78" s="3" t="s">
        <v>449</v>
      </c>
      <c r="D78" s="3" t="s">
        <v>426</v>
      </c>
      <c r="E78" s="7">
        <v>68923</v>
      </c>
      <c r="F78" s="7">
        <v>23900.95</v>
      </c>
      <c r="G78" s="7">
        <v>45022.05</v>
      </c>
      <c r="H78" s="206">
        <v>34.68</v>
      </c>
    </row>
    <row r="79" spans="2:8" x14ac:dyDescent="0.25">
      <c r="B79" s="351"/>
      <c r="C79" s="351" t="s">
        <v>109</v>
      </c>
      <c r="D79" s="351" t="s">
        <v>451</v>
      </c>
      <c r="E79" s="352">
        <v>41073</v>
      </c>
      <c r="F79" s="352">
        <v>32771.339999999997</v>
      </c>
      <c r="G79" s="352">
        <v>8301.66</v>
      </c>
      <c r="H79" s="353">
        <v>79.790000000000006</v>
      </c>
    </row>
    <row r="80" spans="2:8" x14ac:dyDescent="0.25">
      <c r="B80" s="3" t="s">
        <v>277</v>
      </c>
      <c r="C80" s="3" t="s">
        <v>109</v>
      </c>
      <c r="D80" s="3" t="s">
        <v>441</v>
      </c>
      <c r="E80" s="7">
        <v>18</v>
      </c>
      <c r="F80" s="7">
        <v>20</v>
      </c>
      <c r="G80" s="7">
        <v>-2</v>
      </c>
      <c r="H80" s="206">
        <v>111.11</v>
      </c>
    </row>
    <row r="81" spans="2:8" x14ac:dyDescent="0.25">
      <c r="B81" s="3" t="s">
        <v>279</v>
      </c>
      <c r="C81" s="3" t="s">
        <v>109</v>
      </c>
      <c r="D81" s="3" t="s">
        <v>424</v>
      </c>
      <c r="E81" s="7">
        <v>41055</v>
      </c>
      <c r="F81" s="7">
        <v>32751.34</v>
      </c>
      <c r="G81" s="7">
        <v>8303.66</v>
      </c>
      <c r="H81" s="206">
        <v>79.77</v>
      </c>
    </row>
    <row r="82" spans="2:8" x14ac:dyDescent="0.25">
      <c r="B82" s="3" t="s">
        <v>168</v>
      </c>
      <c r="C82" s="3" t="s">
        <v>109</v>
      </c>
      <c r="D82" s="3" t="s">
        <v>425</v>
      </c>
      <c r="E82" s="7">
        <v>35331</v>
      </c>
      <c r="F82" s="7">
        <v>27298.5</v>
      </c>
      <c r="G82" s="7">
        <v>8032.5</v>
      </c>
      <c r="H82" s="206">
        <v>77.27</v>
      </c>
    </row>
    <row r="83" spans="2:8" x14ac:dyDescent="0.25">
      <c r="B83" s="3" t="s">
        <v>181</v>
      </c>
      <c r="C83" s="3" t="s">
        <v>109</v>
      </c>
      <c r="D83" s="3" t="s">
        <v>426</v>
      </c>
      <c r="E83" s="7">
        <v>5724</v>
      </c>
      <c r="F83" s="7">
        <v>5452.84</v>
      </c>
      <c r="G83" s="7">
        <v>271.16000000000003</v>
      </c>
      <c r="H83" s="206">
        <v>95.26</v>
      </c>
    </row>
    <row r="84" spans="2:8" x14ac:dyDescent="0.25">
      <c r="B84" s="328"/>
      <c r="C84" s="328" t="s">
        <v>146</v>
      </c>
      <c r="D84" s="328" t="s">
        <v>452</v>
      </c>
      <c r="E84" s="329">
        <v>1060569</v>
      </c>
      <c r="F84" s="329">
        <v>495773.73</v>
      </c>
      <c r="G84" s="329">
        <v>564795.27</v>
      </c>
      <c r="H84" s="361">
        <v>46.75</v>
      </c>
    </row>
    <row r="85" spans="2:8" x14ac:dyDescent="0.25">
      <c r="B85" s="3" t="s">
        <v>143</v>
      </c>
      <c r="C85" s="3" t="s">
        <v>146</v>
      </c>
      <c r="D85" s="3" t="s">
        <v>678</v>
      </c>
      <c r="E85" s="7">
        <v>315000</v>
      </c>
      <c r="F85" s="7">
        <v>21990</v>
      </c>
      <c r="G85" s="7">
        <v>293010</v>
      </c>
      <c r="H85" s="206">
        <v>6.98</v>
      </c>
    </row>
    <row r="86" spans="2:8" x14ac:dyDescent="0.25">
      <c r="B86" s="3" t="s">
        <v>277</v>
      </c>
      <c r="C86" s="3" t="s">
        <v>146</v>
      </c>
      <c r="D86" s="3" t="s">
        <v>441</v>
      </c>
      <c r="E86" s="7">
        <v>36898</v>
      </c>
      <c r="F86" s="7">
        <v>29467.06</v>
      </c>
      <c r="G86" s="7">
        <v>7430.94</v>
      </c>
      <c r="H86" s="206">
        <v>79.86</v>
      </c>
    </row>
    <row r="87" spans="2:8" x14ac:dyDescent="0.25">
      <c r="B87" s="3" t="s">
        <v>279</v>
      </c>
      <c r="C87" s="3" t="s">
        <v>146</v>
      </c>
      <c r="D87" s="3" t="s">
        <v>424</v>
      </c>
      <c r="E87" s="7">
        <v>708671</v>
      </c>
      <c r="F87" s="7">
        <v>444316.67</v>
      </c>
      <c r="G87" s="7">
        <v>264354.33</v>
      </c>
      <c r="H87" s="206">
        <v>62.7</v>
      </c>
    </row>
    <row r="88" spans="2:8" x14ac:dyDescent="0.25">
      <c r="B88" s="3" t="s">
        <v>168</v>
      </c>
      <c r="C88" s="3" t="s">
        <v>146</v>
      </c>
      <c r="D88" s="3" t="s">
        <v>425</v>
      </c>
      <c r="E88" s="7">
        <v>442218</v>
      </c>
      <c r="F88" s="7">
        <v>308870.39</v>
      </c>
      <c r="G88" s="7">
        <v>133347.60999999999</v>
      </c>
      <c r="H88" s="206">
        <v>69.849999999999994</v>
      </c>
    </row>
    <row r="89" spans="2:8" x14ac:dyDescent="0.25">
      <c r="B89" s="3" t="s">
        <v>181</v>
      </c>
      <c r="C89" s="3" t="s">
        <v>146</v>
      </c>
      <c r="D89" s="3" t="s">
        <v>426</v>
      </c>
      <c r="E89" s="7">
        <v>266453</v>
      </c>
      <c r="F89" s="7">
        <v>135446.28</v>
      </c>
      <c r="G89" s="7">
        <v>131006.72</v>
      </c>
      <c r="H89" s="206">
        <v>50.83</v>
      </c>
    </row>
    <row r="90" spans="2:8" x14ac:dyDescent="0.25">
      <c r="B90" s="328"/>
      <c r="C90" s="328" t="s">
        <v>453</v>
      </c>
      <c r="D90" s="328" t="s">
        <v>454</v>
      </c>
      <c r="E90" s="329">
        <v>335198</v>
      </c>
      <c r="F90" s="329">
        <v>209968.43</v>
      </c>
      <c r="G90" s="329">
        <v>125229.57</v>
      </c>
      <c r="H90" s="361">
        <v>62.64</v>
      </c>
    </row>
    <row r="91" spans="2:8" x14ac:dyDescent="0.25">
      <c r="B91" s="3" t="s">
        <v>279</v>
      </c>
      <c r="C91" s="3" t="s">
        <v>453</v>
      </c>
      <c r="D91" s="3" t="s">
        <v>424</v>
      </c>
      <c r="E91" s="7">
        <v>335198</v>
      </c>
      <c r="F91" s="7">
        <v>212888.43</v>
      </c>
      <c r="G91" s="7">
        <v>122309.57</v>
      </c>
      <c r="H91" s="206">
        <v>63.51</v>
      </c>
    </row>
    <row r="92" spans="2:8" x14ac:dyDescent="0.25">
      <c r="B92" s="3" t="s">
        <v>168</v>
      </c>
      <c r="C92" s="3" t="s">
        <v>453</v>
      </c>
      <c r="D92" s="3" t="s">
        <v>425</v>
      </c>
      <c r="E92" s="7">
        <v>147556</v>
      </c>
      <c r="F92" s="7">
        <v>101473.44</v>
      </c>
      <c r="G92" s="7">
        <v>46082.559999999998</v>
      </c>
      <c r="H92" s="206">
        <v>68.77</v>
      </c>
    </row>
    <row r="93" spans="2:8" x14ac:dyDescent="0.25">
      <c r="B93" s="3" t="s">
        <v>181</v>
      </c>
      <c r="C93" s="3" t="s">
        <v>453</v>
      </c>
      <c r="D93" s="3" t="s">
        <v>426</v>
      </c>
      <c r="E93" s="7">
        <v>187642</v>
      </c>
      <c r="F93" s="7">
        <v>111414.99</v>
      </c>
      <c r="G93" s="7">
        <v>76227.009999999995</v>
      </c>
      <c r="H93" s="206">
        <v>59.38</v>
      </c>
    </row>
    <row r="94" spans="2:8" x14ac:dyDescent="0.25">
      <c r="B94" s="3" t="s">
        <v>281</v>
      </c>
      <c r="C94" s="3" t="s">
        <v>453</v>
      </c>
      <c r="D94" s="3" t="s">
        <v>427</v>
      </c>
      <c r="E94" s="7">
        <v>0</v>
      </c>
      <c r="F94" s="7">
        <v>-2920</v>
      </c>
      <c r="G94" s="7">
        <v>2920</v>
      </c>
      <c r="H94" s="206">
        <v>0</v>
      </c>
    </row>
    <row r="95" spans="2:8" x14ac:dyDescent="0.25">
      <c r="B95" s="4"/>
      <c r="C95" s="4" t="s">
        <v>455</v>
      </c>
      <c r="D95" s="4" t="s">
        <v>456</v>
      </c>
      <c r="E95" s="5">
        <v>282860</v>
      </c>
      <c r="F95" s="5">
        <v>177668.99</v>
      </c>
      <c r="G95" s="5">
        <v>105191.01</v>
      </c>
      <c r="H95" s="207">
        <v>62.81</v>
      </c>
    </row>
    <row r="96" spans="2:8" x14ac:dyDescent="0.25">
      <c r="B96" s="3" t="s">
        <v>279</v>
      </c>
      <c r="C96" s="3" t="s">
        <v>455</v>
      </c>
      <c r="D96" s="3" t="s">
        <v>424</v>
      </c>
      <c r="E96" s="7">
        <v>282860</v>
      </c>
      <c r="F96" s="7">
        <v>180588.99</v>
      </c>
      <c r="G96" s="7">
        <v>102271.01</v>
      </c>
      <c r="H96" s="206">
        <v>63.84</v>
      </c>
    </row>
    <row r="97" spans="2:8" x14ac:dyDescent="0.25">
      <c r="B97" s="3" t="s">
        <v>168</v>
      </c>
      <c r="C97" s="3" t="s">
        <v>455</v>
      </c>
      <c r="D97" s="3" t="s">
        <v>425</v>
      </c>
      <c r="E97" s="7">
        <v>119291</v>
      </c>
      <c r="F97" s="7">
        <v>81119.320000000007</v>
      </c>
      <c r="G97" s="7">
        <v>38171.68</v>
      </c>
      <c r="H97" s="206">
        <v>68</v>
      </c>
    </row>
    <row r="98" spans="2:8" x14ac:dyDescent="0.25">
      <c r="B98" s="3" t="s">
        <v>181</v>
      </c>
      <c r="C98" s="3" t="s">
        <v>455</v>
      </c>
      <c r="D98" s="3" t="s">
        <v>426</v>
      </c>
      <c r="E98" s="7">
        <v>163569</v>
      </c>
      <c r="F98" s="7">
        <v>99469.67</v>
      </c>
      <c r="G98" s="7">
        <v>64099.33</v>
      </c>
      <c r="H98" s="206">
        <v>60.81</v>
      </c>
    </row>
    <row r="99" spans="2:8" x14ac:dyDescent="0.25">
      <c r="B99" s="3" t="s">
        <v>281</v>
      </c>
      <c r="C99" s="3" t="s">
        <v>455</v>
      </c>
      <c r="D99" s="3" t="s">
        <v>427</v>
      </c>
      <c r="E99" s="7">
        <v>0</v>
      </c>
      <c r="F99" s="7">
        <v>-2920</v>
      </c>
      <c r="G99" s="7">
        <v>2920</v>
      </c>
      <c r="H99" s="206">
        <v>0</v>
      </c>
    </row>
    <row r="100" spans="2:8" x14ac:dyDescent="0.25">
      <c r="B100" s="4"/>
      <c r="C100" s="4" t="s">
        <v>457</v>
      </c>
      <c r="D100" s="4" t="s">
        <v>458</v>
      </c>
      <c r="E100" s="5">
        <v>52338</v>
      </c>
      <c r="F100" s="5">
        <v>32299.439999999999</v>
      </c>
      <c r="G100" s="5">
        <v>20038.560000000001</v>
      </c>
      <c r="H100" s="207">
        <v>61.71</v>
      </c>
    </row>
    <row r="101" spans="2:8" x14ac:dyDescent="0.25">
      <c r="B101" s="3" t="s">
        <v>279</v>
      </c>
      <c r="C101" s="3" t="s">
        <v>457</v>
      </c>
      <c r="D101" s="3" t="s">
        <v>424</v>
      </c>
      <c r="E101" s="7">
        <v>52338</v>
      </c>
      <c r="F101" s="7">
        <v>32299.439999999999</v>
      </c>
      <c r="G101" s="7">
        <v>20038.560000000001</v>
      </c>
      <c r="H101" s="206">
        <v>61.71</v>
      </c>
    </row>
    <row r="102" spans="2:8" x14ac:dyDescent="0.25">
      <c r="B102" s="3" t="s">
        <v>168</v>
      </c>
      <c r="C102" s="3" t="s">
        <v>457</v>
      </c>
      <c r="D102" s="3" t="s">
        <v>425</v>
      </c>
      <c r="E102" s="7">
        <v>28265</v>
      </c>
      <c r="F102" s="7">
        <v>20354.12</v>
      </c>
      <c r="G102" s="7">
        <v>7910.88</v>
      </c>
      <c r="H102" s="206">
        <v>72.010000000000005</v>
      </c>
    </row>
    <row r="103" spans="2:8" x14ac:dyDescent="0.25">
      <c r="B103" s="3" t="s">
        <v>181</v>
      </c>
      <c r="C103" s="3" t="s">
        <v>457</v>
      </c>
      <c r="D103" s="3" t="s">
        <v>426</v>
      </c>
      <c r="E103" s="7">
        <v>24073</v>
      </c>
      <c r="F103" s="7">
        <v>11945.32</v>
      </c>
      <c r="G103" s="7">
        <v>12127.68</v>
      </c>
      <c r="H103" s="206">
        <v>49.62</v>
      </c>
    </row>
    <row r="104" spans="2:8" x14ac:dyDescent="0.25">
      <c r="B104" s="328"/>
      <c r="C104" s="328" t="s">
        <v>459</v>
      </c>
      <c r="D104" s="328" t="s">
        <v>460</v>
      </c>
      <c r="E104" s="329">
        <v>71980</v>
      </c>
      <c r="F104" s="329">
        <v>38823.19</v>
      </c>
      <c r="G104" s="329">
        <v>33156.81</v>
      </c>
      <c r="H104" s="361">
        <v>53.94</v>
      </c>
    </row>
    <row r="105" spans="2:8" x14ac:dyDescent="0.25">
      <c r="B105" s="3" t="s">
        <v>279</v>
      </c>
      <c r="C105" s="3" t="s">
        <v>459</v>
      </c>
      <c r="D105" s="3" t="s">
        <v>424</v>
      </c>
      <c r="E105" s="7">
        <v>71980</v>
      </c>
      <c r="F105" s="7">
        <v>38823.19</v>
      </c>
      <c r="G105" s="7">
        <v>33156.81</v>
      </c>
      <c r="H105" s="206">
        <v>53.94</v>
      </c>
    </row>
    <row r="106" spans="2:8" x14ac:dyDescent="0.25">
      <c r="B106" s="3" t="s">
        <v>168</v>
      </c>
      <c r="C106" s="3" t="s">
        <v>459</v>
      </c>
      <c r="D106" s="3" t="s">
        <v>425</v>
      </c>
      <c r="E106" s="7">
        <v>31911</v>
      </c>
      <c r="F106" s="7">
        <v>20986.99</v>
      </c>
      <c r="G106" s="7">
        <v>10924.01</v>
      </c>
      <c r="H106" s="206">
        <v>65.77</v>
      </c>
    </row>
    <row r="107" spans="2:8" x14ac:dyDescent="0.25">
      <c r="B107" s="3" t="s">
        <v>181</v>
      </c>
      <c r="C107" s="3" t="s">
        <v>459</v>
      </c>
      <c r="D107" s="3" t="s">
        <v>426</v>
      </c>
      <c r="E107" s="7">
        <v>40069</v>
      </c>
      <c r="F107" s="7">
        <v>17836.2</v>
      </c>
      <c r="G107" s="7">
        <v>22232.799999999999</v>
      </c>
      <c r="H107" s="206">
        <v>44.51</v>
      </c>
    </row>
    <row r="108" spans="2:8" x14ac:dyDescent="0.25">
      <c r="B108" s="328"/>
      <c r="C108" s="328" t="s">
        <v>461</v>
      </c>
      <c r="D108" s="328" t="s">
        <v>462</v>
      </c>
      <c r="E108" s="329">
        <v>40630</v>
      </c>
      <c r="F108" s="329">
        <v>20083.62</v>
      </c>
      <c r="G108" s="329">
        <v>20546.38</v>
      </c>
      <c r="H108" s="361">
        <v>49.43</v>
      </c>
    </row>
    <row r="109" spans="2:8" x14ac:dyDescent="0.25">
      <c r="B109" s="3" t="s">
        <v>279</v>
      </c>
      <c r="C109" s="3" t="s">
        <v>461</v>
      </c>
      <c r="D109" s="3" t="s">
        <v>424</v>
      </c>
      <c r="E109" s="7">
        <v>40630</v>
      </c>
      <c r="F109" s="7">
        <v>20106.12</v>
      </c>
      <c r="G109" s="7">
        <v>20523.88</v>
      </c>
      <c r="H109" s="206">
        <v>49.49</v>
      </c>
    </row>
    <row r="110" spans="2:8" x14ac:dyDescent="0.25">
      <c r="B110" s="3" t="s">
        <v>168</v>
      </c>
      <c r="C110" s="3" t="s">
        <v>461</v>
      </c>
      <c r="D110" s="3" t="s">
        <v>425</v>
      </c>
      <c r="E110" s="7">
        <v>18304</v>
      </c>
      <c r="F110" s="7">
        <v>11640.62</v>
      </c>
      <c r="G110" s="7">
        <v>6663.38</v>
      </c>
      <c r="H110" s="206">
        <v>63.6</v>
      </c>
    </row>
    <row r="111" spans="2:8" x14ac:dyDescent="0.25">
      <c r="B111" s="3" t="s">
        <v>181</v>
      </c>
      <c r="C111" s="3" t="s">
        <v>461</v>
      </c>
      <c r="D111" s="3" t="s">
        <v>426</v>
      </c>
      <c r="E111" s="7">
        <v>22326</v>
      </c>
      <c r="F111" s="7">
        <v>8465.5</v>
      </c>
      <c r="G111" s="7">
        <v>13860.5</v>
      </c>
      <c r="H111" s="206">
        <v>37.92</v>
      </c>
    </row>
    <row r="112" spans="2:8" x14ac:dyDescent="0.25">
      <c r="B112" s="3" t="s">
        <v>281</v>
      </c>
      <c r="C112" s="3" t="s">
        <v>461</v>
      </c>
      <c r="D112" s="3" t="s">
        <v>427</v>
      </c>
      <c r="E112" s="7">
        <v>0</v>
      </c>
      <c r="F112" s="7">
        <v>-22.5</v>
      </c>
      <c r="G112" s="7">
        <v>22.5</v>
      </c>
      <c r="H112" s="206">
        <v>0</v>
      </c>
    </row>
    <row r="113" spans="2:8" x14ac:dyDescent="0.25">
      <c r="B113" s="328"/>
      <c r="C113" s="328" t="s">
        <v>463</v>
      </c>
      <c r="D113" s="328" t="s">
        <v>464</v>
      </c>
      <c r="E113" s="329">
        <v>58433</v>
      </c>
      <c r="F113" s="329">
        <v>38773.46</v>
      </c>
      <c r="G113" s="329">
        <v>19659.54</v>
      </c>
      <c r="H113" s="361">
        <v>66.36</v>
      </c>
    </row>
    <row r="114" spans="2:8" x14ac:dyDescent="0.25">
      <c r="B114" s="3" t="s">
        <v>279</v>
      </c>
      <c r="C114" s="3" t="s">
        <v>463</v>
      </c>
      <c r="D114" s="3" t="s">
        <v>424</v>
      </c>
      <c r="E114" s="7">
        <v>58433</v>
      </c>
      <c r="F114" s="7">
        <v>38773.46</v>
      </c>
      <c r="G114" s="7">
        <v>19659.54</v>
      </c>
      <c r="H114" s="206">
        <v>66.36</v>
      </c>
    </row>
    <row r="115" spans="2:8" x14ac:dyDescent="0.25">
      <c r="B115" s="3" t="s">
        <v>168</v>
      </c>
      <c r="C115" s="3" t="s">
        <v>463</v>
      </c>
      <c r="D115" s="3" t="s">
        <v>425</v>
      </c>
      <c r="E115" s="7">
        <v>28553</v>
      </c>
      <c r="F115" s="7">
        <v>18879.2</v>
      </c>
      <c r="G115" s="7">
        <v>9673.7999999999993</v>
      </c>
      <c r="H115" s="206">
        <v>66.12</v>
      </c>
    </row>
    <row r="116" spans="2:8" x14ac:dyDescent="0.25">
      <c r="B116" s="3" t="s">
        <v>181</v>
      </c>
      <c r="C116" s="3" t="s">
        <v>463</v>
      </c>
      <c r="D116" s="3" t="s">
        <v>426</v>
      </c>
      <c r="E116" s="7">
        <v>29880</v>
      </c>
      <c r="F116" s="7">
        <v>19894.259999999998</v>
      </c>
      <c r="G116" s="7">
        <v>9985.74</v>
      </c>
      <c r="H116" s="206">
        <v>66.58</v>
      </c>
    </row>
    <row r="117" spans="2:8" x14ac:dyDescent="0.25">
      <c r="B117" s="328"/>
      <c r="C117" s="328" t="s">
        <v>465</v>
      </c>
      <c r="D117" s="328" t="s">
        <v>466</v>
      </c>
      <c r="E117" s="329">
        <v>74553</v>
      </c>
      <c r="F117" s="329">
        <v>30144.67</v>
      </c>
      <c r="G117" s="329">
        <v>44408.33</v>
      </c>
      <c r="H117" s="361">
        <v>40.43</v>
      </c>
    </row>
    <row r="118" spans="2:8" x14ac:dyDescent="0.25">
      <c r="B118" s="3" t="s">
        <v>279</v>
      </c>
      <c r="C118" s="3" t="s">
        <v>465</v>
      </c>
      <c r="D118" s="3" t="s">
        <v>424</v>
      </c>
      <c r="E118" s="7">
        <v>74553</v>
      </c>
      <c r="F118" s="7">
        <v>30144.67</v>
      </c>
      <c r="G118" s="7">
        <v>44408.33</v>
      </c>
      <c r="H118" s="206">
        <v>40.43</v>
      </c>
    </row>
    <row r="119" spans="2:8" x14ac:dyDescent="0.25">
      <c r="B119" s="3" t="s">
        <v>168</v>
      </c>
      <c r="C119" s="3" t="s">
        <v>465</v>
      </c>
      <c r="D119" s="3" t="s">
        <v>425</v>
      </c>
      <c r="E119" s="7">
        <v>35323</v>
      </c>
      <c r="F119" s="7">
        <v>18971.55</v>
      </c>
      <c r="G119" s="7">
        <v>16351.45</v>
      </c>
      <c r="H119" s="206">
        <v>53.71</v>
      </c>
    </row>
    <row r="120" spans="2:8" x14ac:dyDescent="0.25">
      <c r="B120" s="3" t="s">
        <v>181</v>
      </c>
      <c r="C120" s="3" t="s">
        <v>465</v>
      </c>
      <c r="D120" s="3" t="s">
        <v>426</v>
      </c>
      <c r="E120" s="7">
        <v>39230</v>
      </c>
      <c r="F120" s="7">
        <v>11173.12</v>
      </c>
      <c r="G120" s="7">
        <v>28056.880000000001</v>
      </c>
      <c r="H120" s="206">
        <v>28.48</v>
      </c>
    </row>
    <row r="121" spans="2:8" x14ac:dyDescent="0.25">
      <c r="B121" s="328"/>
      <c r="C121" s="328" t="s">
        <v>467</v>
      </c>
      <c r="D121" s="328" t="s">
        <v>468</v>
      </c>
      <c r="E121" s="329">
        <v>195900</v>
      </c>
      <c r="F121" s="329">
        <v>123145.47</v>
      </c>
      <c r="G121" s="329">
        <v>72754.53</v>
      </c>
      <c r="H121" s="361">
        <v>62.86</v>
      </c>
    </row>
    <row r="122" spans="2:8" x14ac:dyDescent="0.25">
      <c r="B122" s="3" t="s">
        <v>277</v>
      </c>
      <c r="C122" s="3" t="s">
        <v>467</v>
      </c>
      <c r="D122" s="3" t="s">
        <v>441</v>
      </c>
      <c r="E122" s="7">
        <v>375</v>
      </c>
      <c r="F122" s="7">
        <v>375</v>
      </c>
      <c r="G122" s="7">
        <v>0</v>
      </c>
      <c r="H122" s="206">
        <v>100</v>
      </c>
    </row>
    <row r="123" spans="2:8" x14ac:dyDescent="0.25">
      <c r="B123" s="3" t="s">
        <v>279</v>
      </c>
      <c r="C123" s="3" t="s">
        <v>467</v>
      </c>
      <c r="D123" s="3" t="s">
        <v>424</v>
      </c>
      <c r="E123" s="7">
        <v>195525</v>
      </c>
      <c r="F123" s="7">
        <v>122770.47</v>
      </c>
      <c r="G123" s="7">
        <v>72754.53</v>
      </c>
      <c r="H123" s="206">
        <v>62.79</v>
      </c>
    </row>
    <row r="124" spans="2:8" x14ac:dyDescent="0.25">
      <c r="B124" s="3" t="s">
        <v>168</v>
      </c>
      <c r="C124" s="3" t="s">
        <v>467</v>
      </c>
      <c r="D124" s="3" t="s">
        <v>425</v>
      </c>
      <c r="E124" s="7">
        <v>126648</v>
      </c>
      <c r="F124" s="7">
        <v>94478.3</v>
      </c>
      <c r="G124" s="7">
        <v>32169.7</v>
      </c>
      <c r="H124" s="206">
        <v>74.599999999999994</v>
      </c>
    </row>
    <row r="125" spans="2:8" x14ac:dyDescent="0.25">
      <c r="B125" s="3" t="s">
        <v>181</v>
      </c>
      <c r="C125" s="3" t="s">
        <v>467</v>
      </c>
      <c r="D125" s="3" t="s">
        <v>426</v>
      </c>
      <c r="E125" s="7">
        <v>68877</v>
      </c>
      <c r="F125" s="7">
        <v>28292.17</v>
      </c>
      <c r="G125" s="7">
        <v>40584.83</v>
      </c>
      <c r="H125" s="206">
        <v>41.08</v>
      </c>
    </row>
    <row r="126" spans="2:8" x14ac:dyDescent="0.25">
      <c r="B126" s="4"/>
      <c r="C126" s="4" t="s">
        <v>833</v>
      </c>
      <c r="D126" s="4" t="s">
        <v>834</v>
      </c>
      <c r="E126" s="5">
        <v>164650</v>
      </c>
      <c r="F126" s="5">
        <v>93426.35</v>
      </c>
      <c r="G126" s="5">
        <v>71223.649999999994</v>
      </c>
      <c r="H126" s="207">
        <v>56.74</v>
      </c>
    </row>
    <row r="127" spans="2:8" x14ac:dyDescent="0.25">
      <c r="B127" s="3" t="s">
        <v>277</v>
      </c>
      <c r="C127" s="3" t="s">
        <v>833</v>
      </c>
      <c r="D127" s="3" t="s">
        <v>441</v>
      </c>
      <c r="E127" s="7">
        <v>375</v>
      </c>
      <c r="F127" s="7">
        <v>375</v>
      </c>
      <c r="G127" s="7">
        <v>0</v>
      </c>
      <c r="H127" s="206">
        <v>100</v>
      </c>
    </row>
    <row r="128" spans="2:8" x14ac:dyDescent="0.25">
      <c r="B128" s="3" t="s">
        <v>279</v>
      </c>
      <c r="C128" s="3" t="s">
        <v>833</v>
      </c>
      <c r="D128" s="3" t="s">
        <v>424</v>
      </c>
      <c r="E128" s="7">
        <v>164275</v>
      </c>
      <c r="F128" s="7">
        <v>93051.35</v>
      </c>
      <c r="G128" s="7">
        <v>71223.649999999994</v>
      </c>
      <c r="H128" s="206">
        <v>56.64</v>
      </c>
    </row>
    <row r="129" spans="2:8" x14ac:dyDescent="0.25">
      <c r="B129" s="3" t="s">
        <v>168</v>
      </c>
      <c r="C129" s="3" t="s">
        <v>833</v>
      </c>
      <c r="D129" s="3" t="s">
        <v>425</v>
      </c>
      <c r="E129" s="7">
        <v>102698</v>
      </c>
      <c r="F129" s="7">
        <v>72847.09</v>
      </c>
      <c r="G129" s="7">
        <v>29850.91</v>
      </c>
      <c r="H129" s="206">
        <v>70.930000000000007</v>
      </c>
    </row>
    <row r="130" spans="2:8" x14ac:dyDescent="0.25">
      <c r="B130" s="3" t="s">
        <v>181</v>
      </c>
      <c r="C130" s="3" t="s">
        <v>833</v>
      </c>
      <c r="D130" s="3" t="s">
        <v>426</v>
      </c>
      <c r="E130" s="7">
        <v>61577</v>
      </c>
      <c r="F130" s="7">
        <v>20204.259999999998</v>
      </c>
      <c r="G130" s="7">
        <v>41372.74</v>
      </c>
      <c r="H130" s="206">
        <v>32.81</v>
      </c>
    </row>
    <row r="131" spans="2:8" x14ac:dyDescent="0.25">
      <c r="B131" s="4"/>
      <c r="C131" s="4" t="s">
        <v>835</v>
      </c>
      <c r="D131" s="4" t="s">
        <v>836</v>
      </c>
      <c r="E131" s="5">
        <v>0</v>
      </c>
      <c r="F131" s="5">
        <v>965.25</v>
      </c>
      <c r="G131" s="5">
        <v>-965.25</v>
      </c>
      <c r="H131" s="207">
        <v>0</v>
      </c>
    </row>
    <row r="132" spans="2:8" x14ac:dyDescent="0.25">
      <c r="B132" s="3" t="s">
        <v>279</v>
      </c>
      <c r="C132" s="3" t="s">
        <v>835</v>
      </c>
      <c r="D132" s="3" t="s">
        <v>424</v>
      </c>
      <c r="E132" s="7">
        <v>0</v>
      </c>
      <c r="F132" s="7">
        <v>965.25</v>
      </c>
      <c r="G132" s="7">
        <v>-965.25</v>
      </c>
      <c r="H132" s="206">
        <v>0</v>
      </c>
    </row>
    <row r="133" spans="2:8" x14ac:dyDescent="0.25">
      <c r="B133" s="3" t="s">
        <v>181</v>
      </c>
      <c r="C133" s="3" t="s">
        <v>835</v>
      </c>
      <c r="D133" s="3" t="s">
        <v>426</v>
      </c>
      <c r="E133" s="7">
        <v>0</v>
      </c>
      <c r="F133" s="7">
        <v>965.25</v>
      </c>
      <c r="G133" s="7">
        <v>-965.25</v>
      </c>
      <c r="H133" s="206">
        <v>0</v>
      </c>
    </row>
    <row r="134" spans="2:8" x14ac:dyDescent="0.25">
      <c r="B134" s="4"/>
      <c r="C134" s="4" t="s">
        <v>837</v>
      </c>
      <c r="D134" s="4" t="s">
        <v>838</v>
      </c>
      <c r="E134" s="5">
        <v>0</v>
      </c>
      <c r="F134" s="5">
        <v>121.41</v>
      </c>
      <c r="G134" s="5">
        <v>-121.41</v>
      </c>
      <c r="H134" s="207">
        <v>0</v>
      </c>
    </row>
    <row r="135" spans="2:8" x14ac:dyDescent="0.25">
      <c r="B135" s="3" t="s">
        <v>279</v>
      </c>
      <c r="C135" s="3" t="s">
        <v>837</v>
      </c>
      <c r="D135" s="3" t="s">
        <v>424</v>
      </c>
      <c r="E135" s="7">
        <v>0</v>
      </c>
      <c r="F135" s="7">
        <v>121.41</v>
      </c>
      <c r="G135" s="7">
        <v>-121.41</v>
      </c>
      <c r="H135" s="206">
        <v>0</v>
      </c>
    </row>
    <row r="136" spans="2:8" x14ac:dyDescent="0.25">
      <c r="B136" s="3" t="s">
        <v>181</v>
      </c>
      <c r="C136" s="3" t="s">
        <v>837</v>
      </c>
      <c r="D136" s="3" t="s">
        <v>426</v>
      </c>
      <c r="E136" s="7">
        <v>0</v>
      </c>
      <c r="F136" s="7">
        <v>121.41</v>
      </c>
      <c r="G136" s="7">
        <v>-121.41</v>
      </c>
      <c r="H136" s="206">
        <v>0</v>
      </c>
    </row>
    <row r="137" spans="2:8" x14ac:dyDescent="0.25">
      <c r="B137" s="4"/>
      <c r="C137" s="4" t="s">
        <v>839</v>
      </c>
      <c r="D137" s="4" t="s">
        <v>840</v>
      </c>
      <c r="E137" s="5">
        <v>0</v>
      </c>
      <c r="F137" s="5">
        <v>2059.73</v>
      </c>
      <c r="G137" s="5">
        <v>-2059.73</v>
      </c>
      <c r="H137" s="207">
        <v>0</v>
      </c>
    </row>
    <row r="138" spans="2:8" x14ac:dyDescent="0.25">
      <c r="B138" s="3" t="s">
        <v>279</v>
      </c>
      <c r="C138" s="3" t="s">
        <v>839</v>
      </c>
      <c r="D138" s="3" t="s">
        <v>424</v>
      </c>
      <c r="E138" s="7">
        <v>0</v>
      </c>
      <c r="F138" s="7">
        <v>2059.73</v>
      </c>
      <c r="G138" s="7">
        <v>-2059.73</v>
      </c>
      <c r="H138" s="206">
        <v>0</v>
      </c>
    </row>
    <row r="139" spans="2:8" x14ac:dyDescent="0.25">
      <c r="B139" s="3" t="s">
        <v>181</v>
      </c>
      <c r="C139" s="3" t="s">
        <v>839</v>
      </c>
      <c r="D139" s="3" t="s">
        <v>426</v>
      </c>
      <c r="E139" s="7">
        <v>0</v>
      </c>
      <c r="F139" s="7">
        <v>2059.73</v>
      </c>
      <c r="G139" s="7">
        <v>-2059.73</v>
      </c>
      <c r="H139" s="206">
        <v>0</v>
      </c>
    </row>
    <row r="140" spans="2:8" x14ac:dyDescent="0.25">
      <c r="B140" s="4"/>
      <c r="C140" s="4" t="s">
        <v>841</v>
      </c>
      <c r="D140" s="4" t="s">
        <v>842</v>
      </c>
      <c r="E140" s="5">
        <v>0</v>
      </c>
      <c r="F140" s="5">
        <v>2450.91</v>
      </c>
      <c r="G140" s="5">
        <v>-2450.91</v>
      </c>
      <c r="H140" s="207">
        <v>0</v>
      </c>
    </row>
    <row r="141" spans="2:8" x14ac:dyDescent="0.25">
      <c r="B141" s="3" t="s">
        <v>279</v>
      </c>
      <c r="C141" s="3" t="s">
        <v>841</v>
      </c>
      <c r="D141" s="3" t="s">
        <v>424</v>
      </c>
      <c r="E141" s="7">
        <v>0</v>
      </c>
      <c r="F141" s="7">
        <v>2450.91</v>
      </c>
      <c r="G141" s="7">
        <v>-2450.91</v>
      </c>
      <c r="H141" s="206">
        <v>0</v>
      </c>
    </row>
    <row r="142" spans="2:8" x14ac:dyDescent="0.25">
      <c r="B142" s="3" t="s">
        <v>181</v>
      </c>
      <c r="C142" s="3" t="s">
        <v>841</v>
      </c>
      <c r="D142" s="3" t="s">
        <v>426</v>
      </c>
      <c r="E142" s="7">
        <v>0</v>
      </c>
      <c r="F142" s="7">
        <v>2450.91</v>
      </c>
      <c r="G142" s="7">
        <v>-2450.91</v>
      </c>
      <c r="H142" s="206">
        <v>0</v>
      </c>
    </row>
    <row r="143" spans="2:8" x14ac:dyDescent="0.25">
      <c r="B143" s="4"/>
      <c r="C143" s="4" t="s">
        <v>843</v>
      </c>
      <c r="D143" s="4" t="s">
        <v>844</v>
      </c>
      <c r="E143" s="5">
        <v>31250</v>
      </c>
      <c r="F143" s="5">
        <v>24121.82</v>
      </c>
      <c r="G143" s="5">
        <v>7128.18</v>
      </c>
      <c r="H143" s="207">
        <v>77.19</v>
      </c>
    </row>
    <row r="144" spans="2:8" x14ac:dyDescent="0.25">
      <c r="B144" s="3" t="s">
        <v>279</v>
      </c>
      <c r="C144" s="3" t="s">
        <v>843</v>
      </c>
      <c r="D144" s="3" t="s">
        <v>424</v>
      </c>
      <c r="E144" s="7">
        <v>31250</v>
      </c>
      <c r="F144" s="7">
        <v>24121.82</v>
      </c>
      <c r="G144" s="7">
        <v>7128.18</v>
      </c>
      <c r="H144" s="206">
        <v>77.19</v>
      </c>
    </row>
    <row r="145" spans="2:8" x14ac:dyDescent="0.25">
      <c r="B145" s="3" t="s">
        <v>168</v>
      </c>
      <c r="C145" s="3" t="s">
        <v>843</v>
      </c>
      <c r="D145" s="3" t="s">
        <v>425</v>
      </c>
      <c r="E145" s="7">
        <v>23950</v>
      </c>
      <c r="F145" s="7">
        <v>21631.21</v>
      </c>
      <c r="G145" s="7">
        <v>2318.79</v>
      </c>
      <c r="H145" s="206">
        <v>90.32</v>
      </c>
    </row>
    <row r="146" spans="2:8" x14ac:dyDescent="0.25">
      <c r="B146" s="3" t="s">
        <v>181</v>
      </c>
      <c r="C146" s="3" t="s">
        <v>843</v>
      </c>
      <c r="D146" s="3" t="s">
        <v>426</v>
      </c>
      <c r="E146" s="7">
        <v>7300</v>
      </c>
      <c r="F146" s="7">
        <v>2490.61</v>
      </c>
      <c r="G146" s="7">
        <v>4809.3900000000003</v>
      </c>
      <c r="H146" s="206">
        <v>34.119999999999997</v>
      </c>
    </row>
    <row r="147" spans="2:8" x14ac:dyDescent="0.25">
      <c r="B147" s="204"/>
      <c r="C147" s="204" t="s">
        <v>469</v>
      </c>
      <c r="D147" s="204" t="s">
        <v>421</v>
      </c>
      <c r="E147" s="205">
        <v>2400811</v>
      </c>
      <c r="F147" s="205">
        <v>1897171.97</v>
      </c>
      <c r="G147" s="205">
        <v>503639.03</v>
      </c>
      <c r="H147" s="362">
        <v>79.02</v>
      </c>
    </row>
    <row r="148" spans="2:8" x14ac:dyDescent="0.25">
      <c r="B148" s="3" t="s">
        <v>143</v>
      </c>
      <c r="C148" s="3" t="s">
        <v>469</v>
      </c>
      <c r="D148" s="3" t="s">
        <v>678</v>
      </c>
      <c r="E148" s="7">
        <v>1607929</v>
      </c>
      <c r="F148" s="7">
        <v>1388903.26</v>
      </c>
      <c r="G148" s="7">
        <v>219025.74</v>
      </c>
      <c r="H148" s="206">
        <v>86.38</v>
      </c>
    </row>
    <row r="149" spans="2:8" x14ac:dyDescent="0.25">
      <c r="B149" s="3" t="s">
        <v>279</v>
      </c>
      <c r="C149" s="3" t="s">
        <v>469</v>
      </c>
      <c r="D149" s="3" t="s">
        <v>424</v>
      </c>
      <c r="E149" s="7">
        <v>792882</v>
      </c>
      <c r="F149" s="7">
        <v>508268.71</v>
      </c>
      <c r="G149" s="7">
        <v>284613.28999999998</v>
      </c>
      <c r="H149" s="206">
        <v>64.099999999999994</v>
      </c>
    </row>
    <row r="150" spans="2:8" x14ac:dyDescent="0.25">
      <c r="B150" s="3" t="s">
        <v>168</v>
      </c>
      <c r="C150" s="3" t="s">
        <v>469</v>
      </c>
      <c r="D150" s="3" t="s">
        <v>425</v>
      </c>
      <c r="E150" s="7">
        <v>516432</v>
      </c>
      <c r="F150" s="7">
        <v>347107.8</v>
      </c>
      <c r="G150" s="7">
        <v>169324.2</v>
      </c>
      <c r="H150" s="206">
        <v>67.209999999999994</v>
      </c>
    </row>
    <row r="151" spans="2:8" x14ac:dyDescent="0.25">
      <c r="B151" s="3" t="s">
        <v>181</v>
      </c>
      <c r="C151" s="3" t="s">
        <v>469</v>
      </c>
      <c r="D151" s="3" t="s">
        <v>426</v>
      </c>
      <c r="E151" s="7">
        <v>276450</v>
      </c>
      <c r="F151" s="7">
        <v>161160.91</v>
      </c>
      <c r="G151" s="7">
        <v>115289.09</v>
      </c>
      <c r="H151" s="206">
        <v>58.3</v>
      </c>
    </row>
    <row r="152" spans="2:8" x14ac:dyDescent="0.25">
      <c r="B152" s="4"/>
      <c r="C152" s="4" t="s">
        <v>470</v>
      </c>
      <c r="D152" s="4" t="s">
        <v>471</v>
      </c>
      <c r="E152" s="5">
        <v>2210648</v>
      </c>
      <c r="F152" s="5">
        <v>1751424.05</v>
      </c>
      <c r="G152" s="5">
        <v>459223.95</v>
      </c>
      <c r="H152" s="207">
        <v>79.23</v>
      </c>
    </row>
    <row r="153" spans="2:8" x14ac:dyDescent="0.25">
      <c r="B153" s="3" t="s">
        <v>143</v>
      </c>
      <c r="C153" s="3" t="s">
        <v>470</v>
      </c>
      <c r="D153" s="3" t="s">
        <v>678</v>
      </c>
      <c r="E153" s="7">
        <v>1607929</v>
      </c>
      <c r="F153" s="7">
        <v>1388903.26</v>
      </c>
      <c r="G153" s="7">
        <v>219025.74</v>
      </c>
      <c r="H153" s="206">
        <v>86.38</v>
      </c>
    </row>
    <row r="154" spans="2:8" x14ac:dyDescent="0.25">
      <c r="B154" s="3" t="s">
        <v>279</v>
      </c>
      <c r="C154" s="3" t="s">
        <v>470</v>
      </c>
      <c r="D154" s="3" t="s">
        <v>424</v>
      </c>
      <c r="E154" s="7">
        <v>602719</v>
      </c>
      <c r="F154" s="7">
        <v>362520.79</v>
      </c>
      <c r="G154" s="7">
        <v>240198.21</v>
      </c>
      <c r="H154" s="206">
        <v>60.15</v>
      </c>
    </row>
    <row r="155" spans="2:8" x14ac:dyDescent="0.25">
      <c r="B155" s="3" t="s">
        <v>168</v>
      </c>
      <c r="C155" s="3" t="s">
        <v>470</v>
      </c>
      <c r="D155" s="3" t="s">
        <v>425</v>
      </c>
      <c r="E155" s="7">
        <v>368797</v>
      </c>
      <c r="F155" s="7">
        <v>247917.83</v>
      </c>
      <c r="G155" s="7">
        <v>120879.17</v>
      </c>
      <c r="H155" s="206">
        <v>67.22</v>
      </c>
    </row>
    <row r="156" spans="2:8" x14ac:dyDescent="0.25">
      <c r="B156" s="3" t="s">
        <v>181</v>
      </c>
      <c r="C156" s="3" t="s">
        <v>470</v>
      </c>
      <c r="D156" s="3" t="s">
        <v>426</v>
      </c>
      <c r="E156" s="7">
        <v>233922</v>
      </c>
      <c r="F156" s="7">
        <v>114602.96</v>
      </c>
      <c r="G156" s="7">
        <v>119319.03999999999</v>
      </c>
      <c r="H156" s="206">
        <v>48.99</v>
      </c>
    </row>
    <row r="157" spans="2:8" x14ac:dyDescent="0.25">
      <c r="B157" s="4"/>
      <c r="C157" s="4" t="s">
        <v>472</v>
      </c>
      <c r="D157" s="4" t="s">
        <v>473</v>
      </c>
      <c r="E157" s="5">
        <v>54146</v>
      </c>
      <c r="F157" s="5">
        <v>37892.660000000003</v>
      </c>
      <c r="G157" s="5">
        <v>16253.34</v>
      </c>
      <c r="H157" s="207">
        <v>69.98</v>
      </c>
    </row>
    <row r="158" spans="2:8" x14ac:dyDescent="0.25">
      <c r="B158" s="3" t="s">
        <v>279</v>
      </c>
      <c r="C158" s="3" t="s">
        <v>472</v>
      </c>
      <c r="D158" s="3" t="s">
        <v>424</v>
      </c>
      <c r="E158" s="7">
        <v>54146</v>
      </c>
      <c r="F158" s="7">
        <v>37892.660000000003</v>
      </c>
      <c r="G158" s="7">
        <v>16253.34</v>
      </c>
      <c r="H158" s="206">
        <v>69.98</v>
      </c>
    </row>
    <row r="159" spans="2:8" x14ac:dyDescent="0.25">
      <c r="B159" s="3" t="s">
        <v>168</v>
      </c>
      <c r="C159" s="3" t="s">
        <v>472</v>
      </c>
      <c r="D159" s="3" t="s">
        <v>425</v>
      </c>
      <c r="E159" s="7">
        <v>50396</v>
      </c>
      <c r="F159" s="7">
        <v>29070.81</v>
      </c>
      <c r="G159" s="7">
        <v>21325.19</v>
      </c>
      <c r="H159" s="206">
        <v>57.68</v>
      </c>
    </row>
    <row r="160" spans="2:8" x14ac:dyDescent="0.25">
      <c r="B160" s="3" t="s">
        <v>181</v>
      </c>
      <c r="C160" s="3" t="s">
        <v>472</v>
      </c>
      <c r="D160" s="3" t="s">
        <v>426</v>
      </c>
      <c r="E160" s="7">
        <v>3750</v>
      </c>
      <c r="F160" s="7">
        <v>8821.85</v>
      </c>
      <c r="G160" s="7">
        <v>-5071.8500000000004</v>
      </c>
      <c r="H160" s="206">
        <v>235.25</v>
      </c>
    </row>
    <row r="161" spans="2:8" x14ac:dyDescent="0.25">
      <c r="B161" s="4"/>
      <c r="C161" s="4" t="s">
        <v>474</v>
      </c>
      <c r="D161" s="4" t="s">
        <v>475</v>
      </c>
      <c r="E161" s="5">
        <v>45545</v>
      </c>
      <c r="F161" s="5">
        <v>27425.93</v>
      </c>
      <c r="G161" s="5">
        <v>18119.07</v>
      </c>
      <c r="H161" s="207">
        <v>60.22</v>
      </c>
    </row>
    <row r="162" spans="2:8" x14ac:dyDescent="0.25">
      <c r="B162" s="3" t="s">
        <v>279</v>
      </c>
      <c r="C162" s="3" t="s">
        <v>474</v>
      </c>
      <c r="D162" s="3" t="s">
        <v>424</v>
      </c>
      <c r="E162" s="7">
        <v>45545</v>
      </c>
      <c r="F162" s="7">
        <v>27425.93</v>
      </c>
      <c r="G162" s="7">
        <v>18119.07</v>
      </c>
      <c r="H162" s="206">
        <v>60.22</v>
      </c>
    </row>
    <row r="163" spans="2:8" x14ac:dyDescent="0.25">
      <c r="B163" s="3" t="s">
        <v>168</v>
      </c>
      <c r="C163" s="3" t="s">
        <v>474</v>
      </c>
      <c r="D163" s="3" t="s">
        <v>425</v>
      </c>
      <c r="E163" s="7">
        <v>30587</v>
      </c>
      <c r="F163" s="7">
        <v>23800.9</v>
      </c>
      <c r="G163" s="7">
        <v>6786.1</v>
      </c>
      <c r="H163" s="206">
        <v>77.81</v>
      </c>
    </row>
    <row r="164" spans="2:8" s="217" customFormat="1" x14ac:dyDescent="0.25">
      <c r="B164" s="3" t="s">
        <v>181</v>
      </c>
      <c r="C164" s="3" t="s">
        <v>474</v>
      </c>
      <c r="D164" s="3" t="s">
        <v>426</v>
      </c>
      <c r="E164" s="7">
        <v>14958</v>
      </c>
      <c r="F164" s="7">
        <v>3625.03</v>
      </c>
      <c r="G164" s="7">
        <v>11332.97</v>
      </c>
      <c r="H164" s="206">
        <v>24.23</v>
      </c>
    </row>
    <row r="165" spans="2:8" x14ac:dyDescent="0.25">
      <c r="B165" s="4"/>
      <c r="C165" s="4" t="s">
        <v>476</v>
      </c>
      <c r="D165" s="4" t="s">
        <v>477</v>
      </c>
      <c r="E165" s="5">
        <v>82372</v>
      </c>
      <c r="F165" s="5">
        <v>55000.9</v>
      </c>
      <c r="G165" s="5">
        <v>27371.1</v>
      </c>
      <c r="H165" s="207">
        <v>66.77</v>
      </c>
    </row>
    <row r="166" spans="2:8" x14ac:dyDescent="0.25">
      <c r="B166" s="3" t="s">
        <v>279</v>
      </c>
      <c r="C166" s="3" t="s">
        <v>476</v>
      </c>
      <c r="D166" s="3" t="s">
        <v>424</v>
      </c>
      <c r="E166" s="7">
        <v>82372</v>
      </c>
      <c r="F166" s="7">
        <v>55000.9</v>
      </c>
      <c r="G166" s="7">
        <v>27371.1</v>
      </c>
      <c r="H166" s="206">
        <v>66.77</v>
      </c>
    </row>
    <row r="167" spans="2:8" x14ac:dyDescent="0.25">
      <c r="B167" s="3" t="s">
        <v>168</v>
      </c>
      <c r="C167" s="3" t="s">
        <v>476</v>
      </c>
      <c r="D167" s="3" t="s">
        <v>425</v>
      </c>
      <c r="E167" s="7">
        <v>66652</v>
      </c>
      <c r="F167" s="7">
        <v>46318.26</v>
      </c>
      <c r="G167" s="7">
        <v>20333.740000000002</v>
      </c>
      <c r="H167" s="206">
        <v>69.489999999999995</v>
      </c>
    </row>
    <row r="168" spans="2:8" x14ac:dyDescent="0.25">
      <c r="B168" s="3" t="s">
        <v>181</v>
      </c>
      <c r="C168" s="3" t="s">
        <v>476</v>
      </c>
      <c r="D168" s="3" t="s">
        <v>426</v>
      </c>
      <c r="E168" s="7">
        <v>15720</v>
      </c>
      <c r="F168" s="7">
        <v>8682.64</v>
      </c>
      <c r="G168" s="7">
        <v>7037.36</v>
      </c>
      <c r="H168" s="206">
        <v>55.23</v>
      </c>
    </row>
    <row r="169" spans="2:8" x14ac:dyDescent="0.25">
      <c r="B169" s="4"/>
      <c r="C169" s="4" t="s">
        <v>478</v>
      </c>
      <c r="D169" s="4" t="s">
        <v>479</v>
      </c>
      <c r="E169" s="5">
        <v>8100</v>
      </c>
      <c r="F169" s="5">
        <v>3224.52</v>
      </c>
      <c r="G169" s="5">
        <v>4875.4799999999996</v>
      </c>
      <c r="H169" s="207">
        <v>39.81</v>
      </c>
    </row>
    <row r="170" spans="2:8" x14ac:dyDescent="0.25">
      <c r="B170" s="3" t="s">
        <v>279</v>
      </c>
      <c r="C170" s="3" t="s">
        <v>478</v>
      </c>
      <c r="D170" s="3" t="s">
        <v>424</v>
      </c>
      <c r="E170" s="7">
        <v>8100</v>
      </c>
      <c r="F170" s="7">
        <v>3224.52</v>
      </c>
      <c r="G170" s="7">
        <v>4875.4799999999996</v>
      </c>
      <c r="H170" s="206">
        <v>39.81</v>
      </c>
    </row>
    <row r="171" spans="2:8" x14ac:dyDescent="0.25">
      <c r="B171" s="3" t="s">
        <v>181</v>
      </c>
      <c r="C171" s="3" t="s">
        <v>478</v>
      </c>
      <c r="D171" s="3" t="s">
        <v>426</v>
      </c>
      <c r="E171" s="7">
        <v>8100</v>
      </c>
      <c r="F171" s="7">
        <v>3224.52</v>
      </c>
      <c r="G171" s="7">
        <v>4875.4799999999996</v>
      </c>
      <c r="H171" s="206">
        <v>39.81</v>
      </c>
    </row>
    <row r="172" spans="2:8" x14ac:dyDescent="0.25">
      <c r="B172" s="4"/>
      <c r="C172" s="4" t="s">
        <v>480</v>
      </c>
      <c r="D172" s="4" t="s">
        <v>481</v>
      </c>
      <c r="E172" s="5">
        <v>0</v>
      </c>
      <c r="F172" s="5">
        <v>22203.91</v>
      </c>
      <c r="G172" s="5">
        <v>-22203.91</v>
      </c>
      <c r="H172" s="207">
        <v>0</v>
      </c>
    </row>
    <row r="173" spans="2:8" x14ac:dyDescent="0.25">
      <c r="B173" s="3" t="s">
        <v>279</v>
      </c>
      <c r="C173" s="3" t="s">
        <v>480</v>
      </c>
      <c r="D173" s="3" t="s">
        <v>424</v>
      </c>
      <c r="E173" s="7">
        <v>0</v>
      </c>
      <c r="F173" s="7">
        <v>22203.91</v>
      </c>
      <c r="G173" s="7">
        <v>-22203.91</v>
      </c>
      <c r="H173" s="206">
        <v>0</v>
      </c>
    </row>
    <row r="174" spans="2:8" x14ac:dyDescent="0.25">
      <c r="B174" s="3" t="s">
        <v>181</v>
      </c>
      <c r="C174" s="3" t="s">
        <v>480</v>
      </c>
      <c r="D174" s="3" t="s">
        <v>426</v>
      </c>
      <c r="E174" s="7">
        <v>0</v>
      </c>
      <c r="F174" s="7">
        <v>22203.91</v>
      </c>
      <c r="G174" s="7">
        <v>-22203.91</v>
      </c>
      <c r="H174" s="206">
        <v>0</v>
      </c>
    </row>
    <row r="175" spans="2:8" x14ac:dyDescent="0.25">
      <c r="B175" s="204"/>
      <c r="C175" s="204" t="s">
        <v>482</v>
      </c>
      <c r="D175" s="204" t="s">
        <v>483</v>
      </c>
      <c r="E175" s="205">
        <v>399077</v>
      </c>
      <c r="F175" s="205">
        <v>296305.7</v>
      </c>
      <c r="G175" s="205">
        <v>102771.3</v>
      </c>
      <c r="H175" s="362">
        <v>74.25</v>
      </c>
    </row>
    <row r="176" spans="2:8" x14ac:dyDescent="0.25">
      <c r="B176" s="3" t="s">
        <v>143</v>
      </c>
      <c r="C176" s="3" t="s">
        <v>482</v>
      </c>
      <c r="D176" s="3" t="s">
        <v>678</v>
      </c>
      <c r="E176" s="7">
        <v>0</v>
      </c>
      <c r="F176" s="7">
        <v>10044</v>
      </c>
      <c r="G176" s="7">
        <v>-10044</v>
      </c>
      <c r="H176" s="206">
        <v>0</v>
      </c>
    </row>
    <row r="177" spans="2:8" x14ac:dyDescent="0.25">
      <c r="B177" s="3" t="s">
        <v>279</v>
      </c>
      <c r="C177" s="3" t="s">
        <v>482</v>
      </c>
      <c r="D177" s="3" t="s">
        <v>424</v>
      </c>
      <c r="E177" s="7">
        <v>399077</v>
      </c>
      <c r="F177" s="7">
        <v>286231.7</v>
      </c>
      <c r="G177" s="7">
        <v>112845.3</v>
      </c>
      <c r="H177" s="206">
        <v>71.72</v>
      </c>
    </row>
    <row r="178" spans="2:8" x14ac:dyDescent="0.25">
      <c r="B178" s="3" t="s">
        <v>168</v>
      </c>
      <c r="C178" s="3" t="s">
        <v>482</v>
      </c>
      <c r="D178" s="3" t="s">
        <v>425</v>
      </c>
      <c r="E178" s="7">
        <v>252307</v>
      </c>
      <c r="F178" s="7">
        <v>191988.9</v>
      </c>
      <c r="G178" s="7">
        <v>60318.1</v>
      </c>
      <c r="H178" s="206">
        <v>76.09</v>
      </c>
    </row>
    <row r="179" spans="2:8" x14ac:dyDescent="0.25">
      <c r="B179" s="3" t="s">
        <v>181</v>
      </c>
      <c r="C179" s="3" t="s">
        <v>482</v>
      </c>
      <c r="D179" s="3" t="s">
        <v>426</v>
      </c>
      <c r="E179" s="7">
        <v>146770</v>
      </c>
      <c r="F179" s="7">
        <v>94242.8</v>
      </c>
      <c r="G179" s="7">
        <v>52527.199999999997</v>
      </c>
      <c r="H179" s="206">
        <v>64.209999999999994</v>
      </c>
    </row>
    <row r="180" spans="2:8" x14ac:dyDescent="0.25">
      <c r="B180" s="3" t="s">
        <v>281</v>
      </c>
      <c r="C180" s="3" t="s">
        <v>482</v>
      </c>
      <c r="D180" s="3" t="s">
        <v>427</v>
      </c>
      <c r="E180" s="7">
        <v>0</v>
      </c>
      <c r="F180" s="7">
        <v>30</v>
      </c>
      <c r="G180" s="7">
        <v>-30</v>
      </c>
      <c r="H180" s="206">
        <v>0</v>
      </c>
    </row>
    <row r="181" spans="2:8" x14ac:dyDescent="0.25">
      <c r="B181" s="326"/>
      <c r="C181" s="326" t="s">
        <v>484</v>
      </c>
      <c r="D181" s="326" t="s">
        <v>485</v>
      </c>
      <c r="E181" s="327">
        <v>364553</v>
      </c>
      <c r="F181" s="327">
        <v>281516.01</v>
      </c>
      <c r="G181" s="327">
        <v>83036.990000000005</v>
      </c>
      <c r="H181" s="354">
        <v>77.22</v>
      </c>
    </row>
    <row r="182" spans="2:8" x14ac:dyDescent="0.25">
      <c r="B182" s="3" t="s">
        <v>143</v>
      </c>
      <c r="C182" s="3" t="s">
        <v>484</v>
      </c>
      <c r="D182" s="3" t="s">
        <v>678</v>
      </c>
      <c r="E182" s="7">
        <v>18000</v>
      </c>
      <c r="F182" s="7">
        <v>12960</v>
      </c>
      <c r="G182" s="7">
        <v>5040</v>
      </c>
      <c r="H182" s="206">
        <v>72</v>
      </c>
    </row>
    <row r="183" spans="2:8" x14ac:dyDescent="0.25">
      <c r="B183" s="3" t="s">
        <v>277</v>
      </c>
      <c r="C183" s="3" t="s">
        <v>484</v>
      </c>
      <c r="D183" s="3" t="s">
        <v>441</v>
      </c>
      <c r="E183" s="7">
        <v>3800</v>
      </c>
      <c r="F183" s="7">
        <v>3100</v>
      </c>
      <c r="G183" s="7">
        <v>700</v>
      </c>
      <c r="H183" s="206">
        <v>81.58</v>
      </c>
    </row>
    <row r="184" spans="2:8" x14ac:dyDescent="0.25">
      <c r="B184" s="3" t="s">
        <v>279</v>
      </c>
      <c r="C184" s="3" t="s">
        <v>484</v>
      </c>
      <c r="D184" s="3" t="s">
        <v>424</v>
      </c>
      <c r="E184" s="7">
        <v>342753</v>
      </c>
      <c r="F184" s="7">
        <v>265456.01</v>
      </c>
      <c r="G184" s="7">
        <v>77296.990000000005</v>
      </c>
      <c r="H184" s="206">
        <v>77.45</v>
      </c>
    </row>
    <row r="185" spans="2:8" x14ac:dyDescent="0.25">
      <c r="B185" s="3" t="s">
        <v>168</v>
      </c>
      <c r="C185" s="3" t="s">
        <v>484</v>
      </c>
      <c r="D185" s="3" t="s">
        <v>425</v>
      </c>
      <c r="E185" s="7">
        <v>206453</v>
      </c>
      <c r="F185" s="7">
        <v>151346.64000000001</v>
      </c>
      <c r="G185" s="7">
        <v>55106.36</v>
      </c>
      <c r="H185" s="206">
        <v>73.31</v>
      </c>
    </row>
    <row r="186" spans="2:8" x14ac:dyDescent="0.25">
      <c r="B186" s="3" t="s">
        <v>181</v>
      </c>
      <c r="C186" s="3" t="s">
        <v>484</v>
      </c>
      <c r="D186" s="3" t="s">
        <v>426</v>
      </c>
      <c r="E186" s="7">
        <v>136300</v>
      </c>
      <c r="F186" s="7">
        <v>114109.37</v>
      </c>
      <c r="G186" s="7">
        <v>22190.63</v>
      </c>
      <c r="H186" s="206">
        <v>83.72</v>
      </c>
    </row>
    <row r="187" spans="2:8" x14ac:dyDescent="0.25">
      <c r="B187" s="4"/>
      <c r="C187" s="4" t="s">
        <v>486</v>
      </c>
      <c r="D187" s="4" t="s">
        <v>487</v>
      </c>
      <c r="E187" s="5">
        <v>234317</v>
      </c>
      <c r="F187" s="5">
        <v>174282.92</v>
      </c>
      <c r="G187" s="5">
        <v>60034.080000000002</v>
      </c>
      <c r="H187" s="207">
        <v>74.38</v>
      </c>
    </row>
    <row r="188" spans="2:8" x14ac:dyDescent="0.25">
      <c r="B188" s="3" t="s">
        <v>277</v>
      </c>
      <c r="C188" s="3" t="s">
        <v>486</v>
      </c>
      <c r="D188" s="3" t="s">
        <v>441</v>
      </c>
      <c r="E188" s="7">
        <v>3800</v>
      </c>
      <c r="F188" s="7">
        <v>3100</v>
      </c>
      <c r="G188" s="7">
        <v>700</v>
      </c>
      <c r="H188" s="206">
        <v>81.58</v>
      </c>
    </row>
    <row r="189" spans="2:8" x14ac:dyDescent="0.25">
      <c r="B189" s="3" t="s">
        <v>279</v>
      </c>
      <c r="C189" s="3" t="s">
        <v>486</v>
      </c>
      <c r="D189" s="3" t="s">
        <v>424</v>
      </c>
      <c r="E189" s="7">
        <v>230517</v>
      </c>
      <c r="F189" s="7">
        <v>171182.92</v>
      </c>
      <c r="G189" s="7">
        <v>59334.080000000002</v>
      </c>
      <c r="H189" s="206">
        <v>74.260000000000005</v>
      </c>
    </row>
    <row r="190" spans="2:8" x14ac:dyDescent="0.25">
      <c r="B190" s="3" t="s">
        <v>168</v>
      </c>
      <c r="C190" s="3" t="s">
        <v>486</v>
      </c>
      <c r="D190" s="3" t="s">
        <v>425</v>
      </c>
      <c r="E190" s="7">
        <v>176483</v>
      </c>
      <c r="F190" s="7">
        <v>129716.1</v>
      </c>
      <c r="G190" s="7">
        <v>46766.9</v>
      </c>
      <c r="H190" s="206">
        <v>73.5</v>
      </c>
    </row>
    <row r="191" spans="2:8" x14ac:dyDescent="0.25">
      <c r="B191" s="3" t="s">
        <v>181</v>
      </c>
      <c r="C191" s="3" t="s">
        <v>486</v>
      </c>
      <c r="D191" s="3" t="s">
        <v>426</v>
      </c>
      <c r="E191" s="7">
        <v>54034</v>
      </c>
      <c r="F191" s="7">
        <v>41466.82</v>
      </c>
      <c r="G191" s="7">
        <v>12567.18</v>
      </c>
      <c r="H191" s="206">
        <v>76.739999999999995</v>
      </c>
    </row>
    <row r="192" spans="2:8" x14ac:dyDescent="0.25">
      <c r="B192" s="4"/>
      <c r="C192" s="4" t="s">
        <v>488</v>
      </c>
      <c r="D192" s="4" t="s">
        <v>489</v>
      </c>
      <c r="E192" s="5">
        <v>130236</v>
      </c>
      <c r="F192" s="5">
        <v>107233.09</v>
      </c>
      <c r="G192" s="5">
        <v>23002.91</v>
      </c>
      <c r="H192" s="207">
        <v>82.34</v>
      </c>
    </row>
    <row r="193" spans="2:8" x14ac:dyDescent="0.25">
      <c r="B193" s="3" t="s">
        <v>143</v>
      </c>
      <c r="C193" s="3" t="s">
        <v>488</v>
      </c>
      <c r="D193" s="3" t="s">
        <v>678</v>
      </c>
      <c r="E193" s="7">
        <v>18000</v>
      </c>
      <c r="F193" s="7">
        <v>12960</v>
      </c>
      <c r="G193" s="7">
        <v>5040</v>
      </c>
      <c r="H193" s="206">
        <v>72</v>
      </c>
    </row>
    <row r="194" spans="2:8" x14ac:dyDescent="0.25">
      <c r="B194" s="3" t="s">
        <v>279</v>
      </c>
      <c r="C194" s="3" t="s">
        <v>488</v>
      </c>
      <c r="D194" s="3" t="s">
        <v>424</v>
      </c>
      <c r="E194" s="7">
        <v>112236</v>
      </c>
      <c r="F194" s="7">
        <v>94273.09</v>
      </c>
      <c r="G194" s="7">
        <v>17962.91</v>
      </c>
      <c r="H194" s="206">
        <v>84</v>
      </c>
    </row>
    <row r="195" spans="2:8" x14ac:dyDescent="0.25">
      <c r="B195" s="3" t="s">
        <v>168</v>
      </c>
      <c r="C195" s="3" t="s">
        <v>488</v>
      </c>
      <c r="D195" s="3" t="s">
        <v>425</v>
      </c>
      <c r="E195" s="7">
        <v>29970</v>
      </c>
      <c r="F195" s="7">
        <v>21630.54</v>
      </c>
      <c r="G195" s="7">
        <v>8339.4599999999991</v>
      </c>
      <c r="H195" s="206">
        <v>72.17</v>
      </c>
    </row>
    <row r="196" spans="2:8" x14ac:dyDescent="0.25">
      <c r="B196" s="3" t="s">
        <v>181</v>
      </c>
      <c r="C196" s="3" t="s">
        <v>488</v>
      </c>
      <c r="D196" s="3" t="s">
        <v>426</v>
      </c>
      <c r="E196" s="7">
        <v>82266</v>
      </c>
      <c r="F196" s="7">
        <v>72642.55</v>
      </c>
      <c r="G196" s="7">
        <v>9623.4500000000007</v>
      </c>
      <c r="H196" s="206">
        <v>88.3</v>
      </c>
    </row>
    <row r="197" spans="2:8" x14ac:dyDescent="0.25">
      <c r="B197" s="4"/>
      <c r="C197" s="4" t="s">
        <v>490</v>
      </c>
      <c r="D197" s="4" t="s">
        <v>491</v>
      </c>
      <c r="E197" s="5">
        <v>26100</v>
      </c>
      <c r="F197" s="5">
        <v>28405.19</v>
      </c>
      <c r="G197" s="5">
        <v>-2305.19</v>
      </c>
      <c r="H197" s="207">
        <v>108.83</v>
      </c>
    </row>
    <row r="198" spans="2:8" x14ac:dyDescent="0.25">
      <c r="B198" s="3" t="s">
        <v>279</v>
      </c>
      <c r="C198" s="3" t="s">
        <v>490</v>
      </c>
      <c r="D198" s="3" t="s">
        <v>424</v>
      </c>
      <c r="E198" s="7">
        <v>26100</v>
      </c>
      <c r="F198" s="7">
        <v>28405.19</v>
      </c>
      <c r="G198" s="7">
        <v>-2305.19</v>
      </c>
      <c r="H198" s="206">
        <v>108.83</v>
      </c>
    </row>
    <row r="199" spans="2:8" x14ac:dyDescent="0.25">
      <c r="B199" s="3" t="s">
        <v>181</v>
      </c>
      <c r="C199" s="3" t="s">
        <v>490</v>
      </c>
      <c r="D199" s="3" t="s">
        <v>426</v>
      </c>
      <c r="E199" s="7">
        <v>26100</v>
      </c>
      <c r="F199" s="7">
        <v>28405.19</v>
      </c>
      <c r="G199" s="7">
        <v>-2305.19</v>
      </c>
      <c r="H199" s="206">
        <v>108.83</v>
      </c>
    </row>
    <row r="200" spans="2:8" x14ac:dyDescent="0.25">
      <c r="B200" s="4"/>
      <c r="C200" s="4" t="s">
        <v>492</v>
      </c>
      <c r="D200" s="4" t="s">
        <v>493</v>
      </c>
      <c r="E200" s="5">
        <v>49236</v>
      </c>
      <c r="F200" s="5">
        <v>44317.14</v>
      </c>
      <c r="G200" s="5">
        <v>4918.8599999999997</v>
      </c>
      <c r="H200" s="207">
        <v>90.01</v>
      </c>
    </row>
    <row r="201" spans="2:8" x14ac:dyDescent="0.25">
      <c r="B201" s="3" t="s">
        <v>143</v>
      </c>
      <c r="C201" s="3" t="s">
        <v>492</v>
      </c>
      <c r="D201" s="3" t="s">
        <v>678</v>
      </c>
      <c r="E201" s="7">
        <v>0</v>
      </c>
      <c r="F201" s="7">
        <v>6750</v>
      </c>
      <c r="G201" s="7">
        <v>-6750</v>
      </c>
      <c r="H201" s="206">
        <v>0</v>
      </c>
    </row>
    <row r="202" spans="2:8" x14ac:dyDescent="0.25">
      <c r="B202" s="3" t="s">
        <v>279</v>
      </c>
      <c r="C202" s="3" t="s">
        <v>492</v>
      </c>
      <c r="D202" s="3" t="s">
        <v>424</v>
      </c>
      <c r="E202" s="7">
        <v>49236</v>
      </c>
      <c r="F202" s="7">
        <v>37567.14</v>
      </c>
      <c r="G202" s="7">
        <v>11668.86</v>
      </c>
      <c r="H202" s="206">
        <v>76.3</v>
      </c>
    </row>
    <row r="203" spans="2:8" x14ac:dyDescent="0.25">
      <c r="B203" s="3" t="s">
        <v>168</v>
      </c>
      <c r="C203" s="3" t="s">
        <v>492</v>
      </c>
      <c r="D203" s="3" t="s">
        <v>425</v>
      </c>
      <c r="E203" s="7">
        <v>29970</v>
      </c>
      <c r="F203" s="7">
        <v>21630.54</v>
      </c>
      <c r="G203" s="7">
        <v>8339.4599999999991</v>
      </c>
      <c r="H203" s="206">
        <v>72.17</v>
      </c>
    </row>
    <row r="204" spans="2:8" x14ac:dyDescent="0.25">
      <c r="B204" s="3" t="s">
        <v>181</v>
      </c>
      <c r="C204" s="3" t="s">
        <v>492</v>
      </c>
      <c r="D204" s="3" t="s">
        <v>426</v>
      </c>
      <c r="E204" s="7">
        <v>19266</v>
      </c>
      <c r="F204" s="7">
        <v>15936.6</v>
      </c>
      <c r="G204" s="7">
        <v>3329.4</v>
      </c>
      <c r="H204" s="206">
        <v>82.72</v>
      </c>
    </row>
    <row r="205" spans="2:8" x14ac:dyDescent="0.25">
      <c r="B205" s="4"/>
      <c r="C205" s="4" t="s">
        <v>494</v>
      </c>
      <c r="D205" s="4" t="s">
        <v>495</v>
      </c>
      <c r="E205" s="5">
        <v>45300</v>
      </c>
      <c r="F205" s="5">
        <v>28488.17</v>
      </c>
      <c r="G205" s="5">
        <v>16811.830000000002</v>
      </c>
      <c r="H205" s="207">
        <v>62.89</v>
      </c>
    </row>
    <row r="206" spans="2:8" x14ac:dyDescent="0.25">
      <c r="B206" s="3" t="s">
        <v>143</v>
      </c>
      <c r="C206" s="3" t="s">
        <v>494</v>
      </c>
      <c r="D206" s="3" t="s">
        <v>678</v>
      </c>
      <c r="E206" s="7">
        <v>18000</v>
      </c>
      <c r="F206" s="7">
        <v>6210</v>
      </c>
      <c r="G206" s="7">
        <v>11790</v>
      </c>
      <c r="H206" s="206">
        <v>34.5</v>
      </c>
    </row>
    <row r="207" spans="2:8" x14ac:dyDescent="0.25">
      <c r="B207" s="3" t="s">
        <v>279</v>
      </c>
      <c r="C207" s="3" t="s">
        <v>494</v>
      </c>
      <c r="D207" s="3" t="s">
        <v>424</v>
      </c>
      <c r="E207" s="7">
        <v>27300</v>
      </c>
      <c r="F207" s="7">
        <v>22278.17</v>
      </c>
      <c r="G207" s="7">
        <v>5021.83</v>
      </c>
      <c r="H207" s="206">
        <v>81.61</v>
      </c>
    </row>
    <row r="208" spans="2:8" x14ac:dyDescent="0.25">
      <c r="B208" s="3" t="s">
        <v>181</v>
      </c>
      <c r="C208" s="3" t="s">
        <v>494</v>
      </c>
      <c r="D208" s="3" t="s">
        <v>426</v>
      </c>
      <c r="E208" s="7">
        <v>27300</v>
      </c>
      <c r="F208" s="7">
        <v>22278.17</v>
      </c>
      <c r="G208" s="7">
        <v>5021.83</v>
      </c>
      <c r="H208" s="206">
        <v>81.61</v>
      </c>
    </row>
    <row r="209" spans="2:8" x14ac:dyDescent="0.25">
      <c r="B209" s="4"/>
      <c r="C209" s="4" t="s">
        <v>496</v>
      </c>
      <c r="D209" s="4" t="s">
        <v>497</v>
      </c>
      <c r="E209" s="5">
        <v>4100</v>
      </c>
      <c r="F209" s="5">
        <v>1988.43</v>
      </c>
      <c r="G209" s="5">
        <v>2111.5700000000002</v>
      </c>
      <c r="H209" s="207">
        <v>48.5</v>
      </c>
    </row>
    <row r="210" spans="2:8" x14ac:dyDescent="0.25">
      <c r="B210" s="3" t="s">
        <v>279</v>
      </c>
      <c r="C210" s="3" t="s">
        <v>496</v>
      </c>
      <c r="D210" s="3" t="s">
        <v>424</v>
      </c>
      <c r="E210" s="7">
        <v>4100</v>
      </c>
      <c r="F210" s="7">
        <v>1988.43</v>
      </c>
      <c r="G210" s="7">
        <v>2111.5700000000002</v>
      </c>
      <c r="H210" s="206">
        <v>48.5</v>
      </c>
    </row>
    <row r="211" spans="2:8" x14ac:dyDescent="0.25">
      <c r="B211" s="3" t="s">
        <v>181</v>
      </c>
      <c r="C211" s="3" t="s">
        <v>496</v>
      </c>
      <c r="D211" s="3" t="s">
        <v>426</v>
      </c>
      <c r="E211" s="7">
        <v>4100</v>
      </c>
      <c r="F211" s="7">
        <v>1988.43</v>
      </c>
      <c r="G211" s="7">
        <v>2111.5700000000002</v>
      </c>
      <c r="H211" s="206">
        <v>48.5</v>
      </c>
    </row>
    <row r="212" spans="2:8" x14ac:dyDescent="0.25">
      <c r="B212" s="4"/>
      <c r="C212" s="4" t="s">
        <v>679</v>
      </c>
      <c r="D212" s="4" t="s">
        <v>680</v>
      </c>
      <c r="E212" s="5">
        <v>5500</v>
      </c>
      <c r="F212" s="5">
        <v>4034.16</v>
      </c>
      <c r="G212" s="5">
        <v>1465.84</v>
      </c>
      <c r="H212" s="207">
        <v>73.349999999999994</v>
      </c>
    </row>
    <row r="213" spans="2:8" x14ac:dyDescent="0.25">
      <c r="B213" s="3" t="s">
        <v>279</v>
      </c>
      <c r="C213" s="3" t="s">
        <v>679</v>
      </c>
      <c r="D213" s="3" t="s">
        <v>424</v>
      </c>
      <c r="E213" s="7">
        <v>5500</v>
      </c>
      <c r="F213" s="7">
        <v>4034.16</v>
      </c>
      <c r="G213" s="7">
        <v>1465.84</v>
      </c>
      <c r="H213" s="206">
        <v>73.349999999999994</v>
      </c>
    </row>
    <row r="214" spans="2:8" x14ac:dyDescent="0.25">
      <c r="B214" s="3" t="s">
        <v>181</v>
      </c>
      <c r="C214" s="3" t="s">
        <v>679</v>
      </c>
      <c r="D214" s="3" t="s">
        <v>426</v>
      </c>
      <c r="E214" s="7">
        <v>5500</v>
      </c>
      <c r="F214" s="7">
        <v>4034.16</v>
      </c>
      <c r="G214" s="7">
        <v>1465.84</v>
      </c>
      <c r="H214" s="206">
        <v>73.349999999999994</v>
      </c>
    </row>
    <row r="215" spans="2:8" x14ac:dyDescent="0.25">
      <c r="B215" s="334"/>
      <c r="C215" s="334" t="s">
        <v>498</v>
      </c>
      <c r="D215" s="334" t="s">
        <v>499</v>
      </c>
      <c r="E215" s="335">
        <v>3546848</v>
      </c>
      <c r="F215" s="335">
        <v>2063331.43</v>
      </c>
      <c r="G215" s="335">
        <v>1483516.57</v>
      </c>
      <c r="H215" s="363">
        <v>58.17</v>
      </c>
    </row>
    <row r="216" spans="2:8" x14ac:dyDescent="0.25">
      <c r="B216" s="3" t="s">
        <v>143</v>
      </c>
      <c r="C216" s="3" t="s">
        <v>498</v>
      </c>
      <c r="D216" s="3" t="s">
        <v>678</v>
      </c>
      <c r="E216" s="7">
        <v>100000</v>
      </c>
      <c r="F216" s="7">
        <v>57561.599999999999</v>
      </c>
      <c r="G216" s="7">
        <v>42438.400000000001</v>
      </c>
      <c r="H216" s="206">
        <v>57.56</v>
      </c>
    </row>
    <row r="217" spans="2:8" x14ac:dyDescent="0.25">
      <c r="B217" s="3" t="s">
        <v>144</v>
      </c>
      <c r="C217" s="3" t="s">
        <v>498</v>
      </c>
      <c r="D217" s="3" t="s">
        <v>500</v>
      </c>
      <c r="E217" s="7">
        <v>757908</v>
      </c>
      <c r="F217" s="7">
        <v>562157.19999999995</v>
      </c>
      <c r="G217" s="7">
        <v>195750.8</v>
      </c>
      <c r="H217" s="206">
        <v>74.17</v>
      </c>
    </row>
    <row r="218" spans="2:8" x14ac:dyDescent="0.25">
      <c r="B218" s="3" t="s">
        <v>277</v>
      </c>
      <c r="C218" s="3" t="s">
        <v>498</v>
      </c>
      <c r="D218" s="3" t="s">
        <v>441</v>
      </c>
      <c r="E218" s="7">
        <v>331100</v>
      </c>
      <c r="F218" s="7">
        <v>126443.99</v>
      </c>
      <c r="G218" s="7">
        <v>204656.01</v>
      </c>
      <c r="H218" s="206">
        <v>38.19</v>
      </c>
    </row>
    <row r="219" spans="2:8" x14ac:dyDescent="0.25">
      <c r="B219" s="3" t="s">
        <v>164</v>
      </c>
      <c r="C219" s="3" t="s">
        <v>498</v>
      </c>
      <c r="D219" s="3" t="s">
        <v>614</v>
      </c>
      <c r="E219" s="7">
        <v>200000</v>
      </c>
      <c r="F219" s="7">
        <v>0</v>
      </c>
      <c r="G219" s="7">
        <v>200000</v>
      </c>
      <c r="H219" s="206">
        <v>0</v>
      </c>
    </row>
    <row r="220" spans="2:8" x14ac:dyDescent="0.25">
      <c r="B220" s="3" t="s">
        <v>279</v>
      </c>
      <c r="C220" s="3" t="s">
        <v>498</v>
      </c>
      <c r="D220" s="3" t="s">
        <v>424</v>
      </c>
      <c r="E220" s="7">
        <v>2044560</v>
      </c>
      <c r="F220" s="7">
        <v>1273325.82</v>
      </c>
      <c r="G220" s="7">
        <v>771234.18</v>
      </c>
      <c r="H220" s="206">
        <v>62.28</v>
      </c>
    </row>
    <row r="221" spans="2:8" x14ac:dyDescent="0.25">
      <c r="B221" s="3" t="s">
        <v>168</v>
      </c>
      <c r="C221" s="3" t="s">
        <v>498</v>
      </c>
      <c r="D221" s="3" t="s">
        <v>425</v>
      </c>
      <c r="E221" s="7">
        <v>1539706</v>
      </c>
      <c r="F221" s="7">
        <v>1053288.94</v>
      </c>
      <c r="G221" s="7">
        <v>486417.06</v>
      </c>
      <c r="H221" s="206">
        <v>68.41</v>
      </c>
    </row>
    <row r="222" spans="2:8" x14ac:dyDescent="0.25">
      <c r="B222" s="3" t="s">
        <v>181</v>
      </c>
      <c r="C222" s="3" t="s">
        <v>498</v>
      </c>
      <c r="D222" s="3" t="s">
        <v>426</v>
      </c>
      <c r="E222" s="7">
        <v>504854</v>
      </c>
      <c r="F222" s="7">
        <v>220036.88</v>
      </c>
      <c r="G222" s="7">
        <v>284817.12</v>
      </c>
      <c r="H222" s="206">
        <v>43.58</v>
      </c>
    </row>
    <row r="223" spans="2:8" x14ac:dyDescent="0.25">
      <c r="B223" s="3" t="s">
        <v>281</v>
      </c>
      <c r="C223" s="3" t="s">
        <v>498</v>
      </c>
      <c r="D223" s="3" t="s">
        <v>427</v>
      </c>
      <c r="E223" s="7">
        <v>313280</v>
      </c>
      <c r="F223" s="7">
        <v>43842.82</v>
      </c>
      <c r="G223" s="7">
        <v>269437.18</v>
      </c>
      <c r="H223" s="206">
        <v>13.99</v>
      </c>
    </row>
    <row r="224" spans="2:8" x14ac:dyDescent="0.25">
      <c r="B224" s="3" t="s">
        <v>240</v>
      </c>
      <c r="C224" s="3" t="s">
        <v>498</v>
      </c>
      <c r="D224" s="3" t="s">
        <v>501</v>
      </c>
      <c r="E224" s="7">
        <v>106930</v>
      </c>
      <c r="F224" s="7">
        <v>42778.22</v>
      </c>
      <c r="G224" s="7">
        <v>64151.78</v>
      </c>
      <c r="H224" s="206">
        <v>40.01</v>
      </c>
    </row>
    <row r="225" spans="2:8" x14ac:dyDescent="0.25">
      <c r="B225" s="334"/>
      <c r="C225" s="334" t="s">
        <v>502</v>
      </c>
      <c r="D225" s="334" t="s">
        <v>503</v>
      </c>
      <c r="E225" s="335">
        <v>1671859</v>
      </c>
      <c r="F225" s="335">
        <v>1127984.93</v>
      </c>
      <c r="G225" s="335">
        <v>543874.06999999995</v>
      </c>
      <c r="H225" s="363">
        <v>67.47</v>
      </c>
    </row>
    <row r="226" spans="2:8" x14ac:dyDescent="0.25">
      <c r="B226" s="3" t="s">
        <v>143</v>
      </c>
      <c r="C226" s="3" t="s">
        <v>502</v>
      </c>
      <c r="D226" s="3" t="s">
        <v>678</v>
      </c>
      <c r="E226" s="7">
        <v>0</v>
      </c>
      <c r="F226" s="7">
        <v>4770</v>
      </c>
      <c r="G226" s="7">
        <v>-4770</v>
      </c>
      <c r="H226" s="206">
        <v>0</v>
      </c>
    </row>
    <row r="227" spans="2:8" x14ac:dyDescent="0.25">
      <c r="B227" s="3" t="s">
        <v>279</v>
      </c>
      <c r="C227" s="3" t="s">
        <v>502</v>
      </c>
      <c r="D227" s="3" t="s">
        <v>424</v>
      </c>
      <c r="E227" s="7">
        <v>1671859</v>
      </c>
      <c r="F227" s="7">
        <v>1122150.33</v>
      </c>
      <c r="G227" s="7">
        <v>549708.67000000004</v>
      </c>
      <c r="H227" s="206">
        <v>67.12</v>
      </c>
    </row>
    <row r="228" spans="2:8" x14ac:dyDescent="0.25">
      <c r="B228" s="3" t="s">
        <v>168</v>
      </c>
      <c r="C228" s="3" t="s">
        <v>502</v>
      </c>
      <c r="D228" s="3" t="s">
        <v>425</v>
      </c>
      <c r="E228" s="7">
        <v>1415235</v>
      </c>
      <c r="F228" s="7">
        <v>991267.89</v>
      </c>
      <c r="G228" s="7">
        <v>423967.11</v>
      </c>
      <c r="H228" s="206">
        <v>70.040000000000006</v>
      </c>
    </row>
    <row r="229" spans="2:8" x14ac:dyDescent="0.25">
      <c r="B229" s="3" t="s">
        <v>181</v>
      </c>
      <c r="C229" s="3" t="s">
        <v>502</v>
      </c>
      <c r="D229" s="3" t="s">
        <v>426</v>
      </c>
      <c r="E229" s="7">
        <v>256624</v>
      </c>
      <c r="F229" s="7">
        <v>130882.44</v>
      </c>
      <c r="G229" s="7">
        <v>125741.56</v>
      </c>
      <c r="H229" s="206">
        <v>51</v>
      </c>
    </row>
    <row r="230" spans="2:8" x14ac:dyDescent="0.25">
      <c r="B230" s="3" t="s">
        <v>281</v>
      </c>
      <c r="C230" s="3" t="s">
        <v>502</v>
      </c>
      <c r="D230" s="3" t="s">
        <v>427</v>
      </c>
      <c r="E230" s="7">
        <v>0</v>
      </c>
      <c r="F230" s="7">
        <v>1064.5999999999999</v>
      </c>
      <c r="G230" s="7">
        <v>-1064.5999999999999</v>
      </c>
      <c r="H230" s="206">
        <v>0</v>
      </c>
    </row>
    <row r="231" spans="2:8" x14ac:dyDescent="0.25">
      <c r="B231" s="334"/>
      <c r="C231" s="334" t="s">
        <v>504</v>
      </c>
      <c r="D231" s="334" t="s">
        <v>505</v>
      </c>
      <c r="E231" s="335">
        <v>194744</v>
      </c>
      <c r="F231" s="335">
        <v>142958.20000000001</v>
      </c>
      <c r="G231" s="335">
        <v>51785.8</v>
      </c>
      <c r="H231" s="363">
        <v>73.41</v>
      </c>
    </row>
    <row r="232" spans="2:8" x14ac:dyDescent="0.25">
      <c r="B232" s="3" t="s">
        <v>277</v>
      </c>
      <c r="C232" s="3" t="s">
        <v>504</v>
      </c>
      <c r="D232" s="3" t="s">
        <v>441</v>
      </c>
      <c r="E232" s="7">
        <v>75000</v>
      </c>
      <c r="F232" s="7">
        <v>75000</v>
      </c>
      <c r="G232" s="7">
        <v>0</v>
      </c>
      <c r="H232" s="206">
        <v>100</v>
      </c>
    </row>
    <row r="233" spans="2:8" x14ac:dyDescent="0.25">
      <c r="B233" s="3" t="s">
        <v>279</v>
      </c>
      <c r="C233" s="3" t="s">
        <v>504</v>
      </c>
      <c r="D233" s="3" t="s">
        <v>424</v>
      </c>
      <c r="E233" s="7">
        <v>119744</v>
      </c>
      <c r="F233" s="7">
        <v>67958.2</v>
      </c>
      <c r="G233" s="7">
        <v>51785.8</v>
      </c>
      <c r="H233" s="206">
        <v>56.75</v>
      </c>
    </row>
    <row r="234" spans="2:8" x14ac:dyDescent="0.25">
      <c r="B234" s="3" t="s">
        <v>168</v>
      </c>
      <c r="C234" s="3" t="s">
        <v>504</v>
      </c>
      <c r="D234" s="3" t="s">
        <v>425</v>
      </c>
      <c r="E234" s="7">
        <v>98744</v>
      </c>
      <c r="F234" s="7">
        <v>59221.49</v>
      </c>
      <c r="G234" s="7">
        <v>39522.51</v>
      </c>
      <c r="H234" s="206">
        <v>59.97</v>
      </c>
    </row>
    <row r="235" spans="2:8" x14ac:dyDescent="0.25">
      <c r="B235" s="3" t="s">
        <v>181</v>
      </c>
      <c r="C235" s="3" t="s">
        <v>504</v>
      </c>
      <c r="D235" s="3" t="s">
        <v>426</v>
      </c>
      <c r="E235" s="7">
        <v>21000</v>
      </c>
      <c r="F235" s="7">
        <v>8736.7099999999991</v>
      </c>
      <c r="G235" s="7">
        <v>12263.29</v>
      </c>
      <c r="H235" s="206">
        <v>41.6</v>
      </c>
    </row>
    <row r="236" spans="2:8" x14ac:dyDescent="0.25">
      <c r="B236" s="334"/>
      <c r="C236" s="334" t="s">
        <v>506</v>
      </c>
      <c r="D236" s="334" t="s">
        <v>845</v>
      </c>
      <c r="E236" s="335">
        <v>56100</v>
      </c>
      <c r="F236" s="335">
        <v>43791.01</v>
      </c>
      <c r="G236" s="335">
        <v>12308.99</v>
      </c>
      <c r="H236" s="363">
        <v>78.06</v>
      </c>
    </row>
    <row r="237" spans="2:8" x14ac:dyDescent="0.25">
      <c r="B237" s="3" t="s">
        <v>277</v>
      </c>
      <c r="C237" s="3" t="s">
        <v>506</v>
      </c>
      <c r="D237" s="3" t="s">
        <v>441</v>
      </c>
      <c r="E237" s="7">
        <v>56100</v>
      </c>
      <c r="F237" s="7">
        <v>41943.99</v>
      </c>
      <c r="G237" s="7">
        <v>14156.01</v>
      </c>
      <c r="H237" s="206">
        <v>74.77</v>
      </c>
    </row>
    <row r="238" spans="2:8" x14ac:dyDescent="0.25">
      <c r="B238" s="3" t="s">
        <v>279</v>
      </c>
      <c r="C238" s="3" t="s">
        <v>506</v>
      </c>
      <c r="D238" s="3" t="s">
        <v>424</v>
      </c>
      <c r="E238" s="7">
        <v>0</v>
      </c>
      <c r="F238" s="7">
        <v>1847.02</v>
      </c>
      <c r="G238" s="7">
        <v>-1847.02</v>
      </c>
      <c r="H238" s="206">
        <v>0</v>
      </c>
    </row>
    <row r="239" spans="2:8" x14ac:dyDescent="0.25">
      <c r="B239" s="3" t="s">
        <v>181</v>
      </c>
      <c r="C239" s="3" t="s">
        <v>506</v>
      </c>
      <c r="D239" s="3" t="s">
        <v>426</v>
      </c>
      <c r="E239" s="7">
        <v>0</v>
      </c>
      <c r="F239" s="7">
        <v>1847.02</v>
      </c>
      <c r="G239" s="7">
        <v>-1847.02</v>
      </c>
      <c r="H239" s="206">
        <v>0</v>
      </c>
    </row>
    <row r="240" spans="2:8" x14ac:dyDescent="0.25">
      <c r="B240" s="334"/>
      <c r="C240" s="334" t="s">
        <v>507</v>
      </c>
      <c r="D240" s="334" t="s">
        <v>508</v>
      </c>
      <c r="E240" s="335">
        <v>126934</v>
      </c>
      <c r="F240" s="335">
        <v>53263.71</v>
      </c>
      <c r="G240" s="335">
        <v>73670.289999999994</v>
      </c>
      <c r="H240" s="363">
        <v>41.96</v>
      </c>
    </row>
    <row r="241" spans="2:8" x14ac:dyDescent="0.25">
      <c r="B241" s="3" t="s">
        <v>279</v>
      </c>
      <c r="C241" s="3" t="s">
        <v>507</v>
      </c>
      <c r="D241" s="3" t="s">
        <v>424</v>
      </c>
      <c r="E241" s="7">
        <v>126934</v>
      </c>
      <c r="F241" s="7">
        <v>53263.71</v>
      </c>
      <c r="G241" s="7">
        <v>73670.289999999994</v>
      </c>
      <c r="H241" s="206">
        <v>41.96</v>
      </c>
    </row>
    <row r="242" spans="2:8" x14ac:dyDescent="0.25">
      <c r="B242" s="3" t="s">
        <v>168</v>
      </c>
      <c r="C242" s="3" t="s">
        <v>507</v>
      </c>
      <c r="D242" s="3" t="s">
        <v>425</v>
      </c>
      <c r="E242" s="7">
        <v>7704</v>
      </c>
      <c r="F242" s="7">
        <v>19.82</v>
      </c>
      <c r="G242" s="7">
        <v>7684.18</v>
      </c>
      <c r="H242" s="206">
        <v>0.26</v>
      </c>
    </row>
    <row r="243" spans="2:8" x14ac:dyDescent="0.25">
      <c r="B243" s="3" t="s">
        <v>181</v>
      </c>
      <c r="C243" s="3" t="s">
        <v>507</v>
      </c>
      <c r="D243" s="3" t="s">
        <v>426</v>
      </c>
      <c r="E243" s="7">
        <v>119230</v>
      </c>
      <c r="F243" s="7">
        <v>53243.89</v>
      </c>
      <c r="G243" s="7">
        <v>65986.11</v>
      </c>
      <c r="H243" s="206">
        <v>44.66</v>
      </c>
    </row>
    <row r="244" spans="2:8" x14ac:dyDescent="0.25">
      <c r="B244" s="334"/>
      <c r="C244" s="334" t="s">
        <v>509</v>
      </c>
      <c r="D244" s="334" t="s">
        <v>846</v>
      </c>
      <c r="E244" s="335">
        <v>402800</v>
      </c>
      <c r="F244" s="335">
        <v>57409.35</v>
      </c>
      <c r="G244" s="335">
        <v>345390.65</v>
      </c>
      <c r="H244" s="363">
        <v>14.25</v>
      </c>
    </row>
    <row r="245" spans="2:8" x14ac:dyDescent="0.25">
      <c r="B245" s="3" t="s">
        <v>143</v>
      </c>
      <c r="C245" s="3" t="s">
        <v>509</v>
      </c>
      <c r="D245" s="3" t="s">
        <v>678</v>
      </c>
      <c r="E245" s="7">
        <v>100000</v>
      </c>
      <c r="F245" s="7">
        <v>32306.6</v>
      </c>
      <c r="G245" s="7">
        <v>67693.399999999994</v>
      </c>
      <c r="H245" s="206">
        <v>32.31</v>
      </c>
    </row>
    <row r="246" spans="2:8" x14ac:dyDescent="0.25">
      <c r="B246" s="3" t="s">
        <v>277</v>
      </c>
      <c r="C246" s="3" t="s">
        <v>509</v>
      </c>
      <c r="D246" s="3" t="s">
        <v>441</v>
      </c>
      <c r="E246" s="7">
        <v>200000</v>
      </c>
      <c r="F246" s="7">
        <v>0</v>
      </c>
      <c r="G246" s="7">
        <v>200000</v>
      </c>
      <c r="H246" s="206">
        <v>0</v>
      </c>
    </row>
    <row r="247" spans="2:8" x14ac:dyDescent="0.25">
      <c r="B247" s="3" t="s">
        <v>164</v>
      </c>
      <c r="C247" s="3" t="s">
        <v>509</v>
      </c>
      <c r="D247" s="3" t="s">
        <v>614</v>
      </c>
      <c r="E247" s="7">
        <v>200000</v>
      </c>
      <c r="F247" s="7">
        <v>0</v>
      </c>
      <c r="G247" s="7">
        <v>200000</v>
      </c>
      <c r="H247" s="206">
        <v>0</v>
      </c>
    </row>
    <row r="248" spans="2:8" x14ac:dyDescent="0.25">
      <c r="B248" s="3" t="s">
        <v>279</v>
      </c>
      <c r="C248" s="3" t="s">
        <v>509</v>
      </c>
      <c r="D248" s="3" t="s">
        <v>424</v>
      </c>
      <c r="E248" s="7">
        <v>102800</v>
      </c>
      <c r="F248" s="7">
        <v>25102.75</v>
      </c>
      <c r="G248" s="7">
        <v>77697.25</v>
      </c>
      <c r="H248" s="206">
        <v>24.42</v>
      </c>
    </row>
    <row r="249" spans="2:8" x14ac:dyDescent="0.25">
      <c r="B249" s="3" t="s">
        <v>181</v>
      </c>
      <c r="C249" s="3" t="s">
        <v>509</v>
      </c>
      <c r="D249" s="3" t="s">
        <v>426</v>
      </c>
      <c r="E249" s="7">
        <v>102800</v>
      </c>
      <c r="F249" s="7">
        <v>25102.75</v>
      </c>
      <c r="G249" s="7">
        <v>77697.25</v>
      </c>
      <c r="H249" s="206">
        <v>24.42</v>
      </c>
    </row>
    <row r="250" spans="2:8" x14ac:dyDescent="0.25">
      <c r="B250" s="334"/>
      <c r="C250" s="334" t="s">
        <v>510</v>
      </c>
      <c r="D250" s="334" t="s">
        <v>511</v>
      </c>
      <c r="E250" s="335">
        <v>206350</v>
      </c>
      <c r="F250" s="335">
        <v>29985</v>
      </c>
      <c r="G250" s="335">
        <v>176365</v>
      </c>
      <c r="H250" s="363">
        <v>14.53</v>
      </c>
    </row>
    <row r="251" spans="2:8" x14ac:dyDescent="0.25">
      <c r="B251" s="3" t="s">
        <v>143</v>
      </c>
      <c r="C251" s="3" t="s">
        <v>510</v>
      </c>
      <c r="D251" s="3" t="s">
        <v>678</v>
      </c>
      <c r="E251" s="7">
        <v>0</v>
      </c>
      <c r="F251" s="7">
        <v>20485</v>
      </c>
      <c r="G251" s="7">
        <v>-20485</v>
      </c>
      <c r="H251" s="206">
        <v>0</v>
      </c>
    </row>
    <row r="252" spans="2:8" x14ac:dyDescent="0.25">
      <c r="B252" s="3" t="s">
        <v>277</v>
      </c>
      <c r="C252" s="3" t="s">
        <v>510</v>
      </c>
      <c r="D252" s="3" t="s">
        <v>441</v>
      </c>
      <c r="E252" s="7">
        <v>0</v>
      </c>
      <c r="F252" s="7">
        <v>9500</v>
      </c>
      <c r="G252" s="7">
        <v>-9500</v>
      </c>
      <c r="H252" s="206">
        <v>0</v>
      </c>
    </row>
    <row r="253" spans="2:8" x14ac:dyDescent="0.25">
      <c r="B253" s="3" t="s">
        <v>281</v>
      </c>
      <c r="C253" s="3" t="s">
        <v>510</v>
      </c>
      <c r="D253" s="3" t="s">
        <v>427</v>
      </c>
      <c r="E253" s="7">
        <v>206350</v>
      </c>
      <c r="F253" s="7">
        <v>0</v>
      </c>
      <c r="G253" s="7">
        <v>206350</v>
      </c>
      <c r="H253" s="206">
        <v>0</v>
      </c>
    </row>
    <row r="254" spans="2:8" x14ac:dyDescent="0.25">
      <c r="B254" s="334"/>
      <c r="C254" s="334" t="s">
        <v>512</v>
      </c>
      <c r="D254" s="334" t="s">
        <v>513</v>
      </c>
      <c r="E254" s="335">
        <v>864838</v>
      </c>
      <c r="F254" s="335">
        <v>604935.42000000004</v>
      </c>
      <c r="G254" s="335">
        <v>259902.58</v>
      </c>
      <c r="H254" s="363">
        <v>69.95</v>
      </c>
    </row>
    <row r="255" spans="2:8" x14ac:dyDescent="0.25">
      <c r="B255" s="3" t="s">
        <v>144</v>
      </c>
      <c r="C255" s="3" t="s">
        <v>512</v>
      </c>
      <c r="D255" s="3" t="s">
        <v>500</v>
      </c>
      <c r="E255" s="7">
        <v>757908</v>
      </c>
      <c r="F255" s="7">
        <v>562157.19999999995</v>
      </c>
      <c r="G255" s="7">
        <v>195750.8</v>
      </c>
      <c r="H255" s="206">
        <v>74.17</v>
      </c>
    </row>
    <row r="256" spans="2:8" x14ac:dyDescent="0.25">
      <c r="B256" s="3" t="s">
        <v>281</v>
      </c>
      <c r="C256" s="3" t="s">
        <v>512</v>
      </c>
      <c r="D256" s="3" t="s">
        <v>427</v>
      </c>
      <c r="E256" s="7">
        <v>106930</v>
      </c>
      <c r="F256" s="7">
        <v>42778.22</v>
      </c>
      <c r="G256" s="7">
        <v>64151.78</v>
      </c>
      <c r="H256" s="206">
        <v>40.01</v>
      </c>
    </row>
    <row r="257" spans="2:8" x14ac:dyDescent="0.25">
      <c r="B257" s="3" t="s">
        <v>240</v>
      </c>
      <c r="C257" s="3" t="s">
        <v>512</v>
      </c>
      <c r="D257" s="3" t="s">
        <v>501</v>
      </c>
      <c r="E257" s="7">
        <v>106930</v>
      </c>
      <c r="F257" s="7">
        <v>42778.22</v>
      </c>
      <c r="G257" s="7">
        <v>64151.78</v>
      </c>
      <c r="H257" s="206">
        <v>40.01</v>
      </c>
    </row>
    <row r="258" spans="2:8" x14ac:dyDescent="0.25">
      <c r="B258" s="334"/>
      <c r="C258" s="334" t="s">
        <v>707</v>
      </c>
      <c r="D258" s="334" t="s">
        <v>708</v>
      </c>
      <c r="E258" s="335">
        <v>23223</v>
      </c>
      <c r="F258" s="335">
        <v>3003.81</v>
      </c>
      <c r="G258" s="335">
        <v>20219.189999999999</v>
      </c>
      <c r="H258" s="363">
        <v>12.93</v>
      </c>
    </row>
    <row r="259" spans="2:8" x14ac:dyDescent="0.25">
      <c r="B259" s="3" t="s">
        <v>279</v>
      </c>
      <c r="C259" s="3" t="s">
        <v>707</v>
      </c>
      <c r="D259" s="3" t="s">
        <v>424</v>
      </c>
      <c r="E259" s="7">
        <v>23223</v>
      </c>
      <c r="F259" s="7">
        <v>3003.81</v>
      </c>
      <c r="G259" s="7">
        <v>20219.189999999999</v>
      </c>
      <c r="H259" s="206">
        <v>12.93</v>
      </c>
    </row>
    <row r="260" spans="2:8" x14ac:dyDescent="0.25">
      <c r="B260" s="3" t="s">
        <v>168</v>
      </c>
      <c r="C260" s="3" t="s">
        <v>707</v>
      </c>
      <c r="D260" s="3" t="s">
        <v>425</v>
      </c>
      <c r="E260" s="7">
        <v>18023</v>
      </c>
      <c r="F260" s="7">
        <v>2779.74</v>
      </c>
      <c r="G260" s="7">
        <v>15243.26</v>
      </c>
      <c r="H260" s="206">
        <v>15.42</v>
      </c>
    </row>
    <row r="261" spans="2:8" x14ac:dyDescent="0.25">
      <c r="B261" s="3" t="s">
        <v>181</v>
      </c>
      <c r="C261" s="3" t="s">
        <v>707</v>
      </c>
      <c r="D261" s="3" t="s">
        <v>426</v>
      </c>
      <c r="E261" s="7">
        <v>5200</v>
      </c>
      <c r="F261" s="7">
        <v>224.07</v>
      </c>
      <c r="G261" s="7">
        <v>4975.93</v>
      </c>
      <c r="H261" s="206">
        <v>4.3099999999999996</v>
      </c>
    </row>
    <row r="262" spans="2:8" x14ac:dyDescent="0.25">
      <c r="B262" s="204"/>
      <c r="C262" s="204" t="s">
        <v>514</v>
      </c>
      <c r="D262" s="204" t="s">
        <v>808</v>
      </c>
      <c r="E262" s="205">
        <v>5030211</v>
      </c>
      <c r="F262" s="205">
        <v>2276571.2599999998</v>
      </c>
      <c r="G262" s="205">
        <v>2753639.74</v>
      </c>
      <c r="H262" s="362">
        <v>45.26</v>
      </c>
    </row>
    <row r="263" spans="2:8" x14ac:dyDescent="0.25">
      <c r="B263" s="3" t="s">
        <v>143</v>
      </c>
      <c r="C263" s="3" t="s">
        <v>514</v>
      </c>
      <c r="D263" s="3" t="s">
        <v>678</v>
      </c>
      <c r="E263" s="7">
        <v>2013152</v>
      </c>
      <c r="F263" s="7">
        <v>57926.55</v>
      </c>
      <c r="G263" s="7">
        <v>1955225.45</v>
      </c>
      <c r="H263" s="206">
        <v>2.88</v>
      </c>
    </row>
    <row r="264" spans="2:8" x14ac:dyDescent="0.25">
      <c r="B264" s="3" t="s">
        <v>277</v>
      </c>
      <c r="C264" s="3" t="s">
        <v>514</v>
      </c>
      <c r="D264" s="3" t="s">
        <v>441</v>
      </c>
      <c r="E264" s="7">
        <v>1387557</v>
      </c>
      <c r="F264" s="7">
        <v>985774.34</v>
      </c>
      <c r="G264" s="7">
        <v>401782.66</v>
      </c>
      <c r="H264" s="206">
        <v>71.040000000000006</v>
      </c>
    </row>
    <row r="265" spans="2:8" x14ac:dyDescent="0.25">
      <c r="B265" s="3" t="s">
        <v>279</v>
      </c>
      <c r="C265" s="3" t="s">
        <v>514</v>
      </c>
      <c r="D265" s="3" t="s">
        <v>424</v>
      </c>
      <c r="E265" s="7">
        <v>1629502</v>
      </c>
      <c r="F265" s="7">
        <v>1232807.28</v>
      </c>
      <c r="G265" s="7">
        <v>396694.72</v>
      </c>
      <c r="H265" s="206">
        <v>75.66</v>
      </c>
    </row>
    <row r="266" spans="2:8" x14ac:dyDescent="0.25">
      <c r="B266" s="3" t="s">
        <v>168</v>
      </c>
      <c r="C266" s="3" t="s">
        <v>514</v>
      </c>
      <c r="D266" s="3" t="s">
        <v>425</v>
      </c>
      <c r="E266" s="7">
        <v>204290</v>
      </c>
      <c r="F266" s="7">
        <v>104986.19</v>
      </c>
      <c r="G266" s="7">
        <v>99303.81</v>
      </c>
      <c r="H266" s="206">
        <v>51.39</v>
      </c>
    </row>
    <row r="267" spans="2:8" x14ac:dyDescent="0.25">
      <c r="B267" s="3" t="s">
        <v>181</v>
      </c>
      <c r="C267" s="3" t="s">
        <v>514</v>
      </c>
      <c r="D267" s="3" t="s">
        <v>426</v>
      </c>
      <c r="E267" s="7">
        <v>1425212</v>
      </c>
      <c r="F267" s="7">
        <v>1127821.0900000001</v>
      </c>
      <c r="G267" s="7">
        <v>297390.90999999997</v>
      </c>
      <c r="H267" s="206">
        <v>79.13</v>
      </c>
    </row>
    <row r="268" spans="2:8" x14ac:dyDescent="0.25">
      <c r="B268" s="3" t="s">
        <v>281</v>
      </c>
      <c r="C268" s="3" t="s">
        <v>514</v>
      </c>
      <c r="D268" s="3" t="s">
        <v>427</v>
      </c>
      <c r="E268" s="7">
        <v>0</v>
      </c>
      <c r="F268" s="7">
        <v>63.09</v>
      </c>
      <c r="G268" s="7">
        <v>-63.09</v>
      </c>
      <c r="H268" s="206">
        <v>0</v>
      </c>
    </row>
    <row r="269" spans="2:8" x14ac:dyDescent="0.25">
      <c r="B269" s="324"/>
      <c r="C269" s="324" t="s">
        <v>515</v>
      </c>
      <c r="D269" s="324" t="s">
        <v>516</v>
      </c>
      <c r="E269" s="325">
        <v>849356</v>
      </c>
      <c r="F269" s="325">
        <v>607737.18999999994</v>
      </c>
      <c r="G269" s="325">
        <v>241618.81</v>
      </c>
      <c r="H269" s="364">
        <v>71.55</v>
      </c>
    </row>
    <row r="270" spans="2:8" x14ac:dyDescent="0.25">
      <c r="B270" s="3" t="s">
        <v>277</v>
      </c>
      <c r="C270" s="3" t="s">
        <v>515</v>
      </c>
      <c r="D270" s="3" t="s">
        <v>441</v>
      </c>
      <c r="E270" s="7">
        <v>33000</v>
      </c>
      <c r="F270" s="7">
        <v>30833.919999999998</v>
      </c>
      <c r="G270" s="7">
        <v>2166.08</v>
      </c>
      <c r="H270" s="206">
        <v>93.44</v>
      </c>
    </row>
    <row r="271" spans="2:8" x14ac:dyDescent="0.25">
      <c r="B271" s="3" t="s">
        <v>279</v>
      </c>
      <c r="C271" s="3" t="s">
        <v>515</v>
      </c>
      <c r="D271" s="3" t="s">
        <v>424</v>
      </c>
      <c r="E271" s="7">
        <v>816356</v>
      </c>
      <c r="F271" s="7">
        <v>576903.27</v>
      </c>
      <c r="G271" s="7">
        <v>239452.73</v>
      </c>
      <c r="H271" s="206">
        <v>70.67</v>
      </c>
    </row>
    <row r="272" spans="2:8" x14ac:dyDescent="0.25">
      <c r="B272" s="3" t="s">
        <v>168</v>
      </c>
      <c r="C272" s="3" t="s">
        <v>515</v>
      </c>
      <c r="D272" s="3" t="s">
        <v>425</v>
      </c>
      <c r="E272" s="7">
        <v>134727</v>
      </c>
      <c r="F272" s="7">
        <v>48643.63</v>
      </c>
      <c r="G272" s="7">
        <v>86083.37</v>
      </c>
      <c r="H272" s="206">
        <v>36.11</v>
      </c>
    </row>
    <row r="273" spans="2:8" x14ac:dyDescent="0.25">
      <c r="B273" s="3" t="s">
        <v>181</v>
      </c>
      <c r="C273" s="3" t="s">
        <v>515</v>
      </c>
      <c r="D273" s="3" t="s">
        <v>426</v>
      </c>
      <c r="E273" s="7">
        <v>681629</v>
      </c>
      <c r="F273" s="7">
        <v>528259.64</v>
      </c>
      <c r="G273" s="7">
        <v>153369.35999999999</v>
      </c>
      <c r="H273" s="206">
        <v>77.5</v>
      </c>
    </row>
    <row r="274" spans="2:8" x14ac:dyDescent="0.25">
      <c r="B274" s="4"/>
      <c r="C274" s="4" t="s">
        <v>517</v>
      </c>
      <c r="D274" s="4" t="s">
        <v>518</v>
      </c>
      <c r="E274" s="5">
        <v>212100</v>
      </c>
      <c r="F274" s="5">
        <v>109482.77</v>
      </c>
      <c r="G274" s="5">
        <v>102617.23</v>
      </c>
      <c r="H274" s="207">
        <v>51.62</v>
      </c>
    </row>
    <row r="275" spans="2:8" x14ac:dyDescent="0.25">
      <c r="B275" s="3" t="s">
        <v>277</v>
      </c>
      <c r="C275" s="3" t="s">
        <v>517</v>
      </c>
      <c r="D275" s="3" t="s">
        <v>441</v>
      </c>
      <c r="E275" s="7">
        <v>3000</v>
      </c>
      <c r="F275" s="7">
        <v>2270.61</v>
      </c>
      <c r="G275" s="7">
        <v>729.39</v>
      </c>
      <c r="H275" s="206">
        <v>75.69</v>
      </c>
    </row>
    <row r="276" spans="2:8" x14ac:dyDescent="0.25">
      <c r="B276" s="3" t="s">
        <v>279</v>
      </c>
      <c r="C276" s="3" t="s">
        <v>517</v>
      </c>
      <c r="D276" s="3" t="s">
        <v>424</v>
      </c>
      <c r="E276" s="7">
        <v>209100</v>
      </c>
      <c r="F276" s="7">
        <v>107212.16</v>
      </c>
      <c r="G276" s="7">
        <v>101887.84</v>
      </c>
      <c r="H276" s="206">
        <v>51.27</v>
      </c>
    </row>
    <row r="277" spans="2:8" x14ac:dyDescent="0.25">
      <c r="B277" s="3" t="s">
        <v>181</v>
      </c>
      <c r="C277" s="3" t="s">
        <v>517</v>
      </c>
      <c r="D277" s="3" t="s">
        <v>426</v>
      </c>
      <c r="E277" s="7">
        <v>209100</v>
      </c>
      <c r="F277" s="7">
        <v>107212.16</v>
      </c>
      <c r="G277" s="7">
        <v>101887.84</v>
      </c>
      <c r="H277" s="206">
        <v>51.27</v>
      </c>
    </row>
    <row r="278" spans="2:8" x14ac:dyDescent="0.25">
      <c r="B278" s="4"/>
      <c r="C278" s="4" t="s">
        <v>519</v>
      </c>
      <c r="D278" s="4" t="s">
        <v>520</v>
      </c>
      <c r="E278" s="5">
        <v>296759</v>
      </c>
      <c r="F278" s="5">
        <v>221151.53</v>
      </c>
      <c r="G278" s="5">
        <v>75607.47</v>
      </c>
      <c r="H278" s="207">
        <v>74.52</v>
      </c>
    </row>
    <row r="279" spans="2:8" x14ac:dyDescent="0.25">
      <c r="B279" s="3" t="s">
        <v>279</v>
      </c>
      <c r="C279" s="3" t="s">
        <v>519</v>
      </c>
      <c r="D279" s="3" t="s">
        <v>424</v>
      </c>
      <c r="E279" s="7">
        <v>296759</v>
      </c>
      <c r="F279" s="7">
        <v>221151.53</v>
      </c>
      <c r="G279" s="7">
        <v>75607.47</v>
      </c>
      <c r="H279" s="206">
        <v>74.52</v>
      </c>
    </row>
    <row r="280" spans="2:8" x14ac:dyDescent="0.25">
      <c r="B280" s="3" t="s">
        <v>181</v>
      </c>
      <c r="C280" s="3" t="s">
        <v>519</v>
      </c>
      <c r="D280" s="3" t="s">
        <v>426</v>
      </c>
      <c r="E280" s="7">
        <v>296759</v>
      </c>
      <c r="F280" s="7">
        <v>221151.53</v>
      </c>
      <c r="G280" s="7">
        <v>75607.47</v>
      </c>
      <c r="H280" s="206">
        <v>74.52</v>
      </c>
    </row>
    <row r="281" spans="2:8" x14ac:dyDescent="0.25">
      <c r="B281" s="4"/>
      <c r="C281" s="4" t="s">
        <v>521</v>
      </c>
      <c r="D281" s="4" t="s">
        <v>522</v>
      </c>
      <c r="E281" s="5">
        <v>106063</v>
      </c>
      <c r="F281" s="5">
        <v>50993.15</v>
      </c>
      <c r="G281" s="5">
        <v>55069.85</v>
      </c>
      <c r="H281" s="207">
        <v>48.08</v>
      </c>
    </row>
    <row r="282" spans="2:8" x14ac:dyDescent="0.25">
      <c r="B282" s="3" t="s">
        <v>279</v>
      </c>
      <c r="C282" s="3" t="s">
        <v>521</v>
      </c>
      <c r="D282" s="3" t="s">
        <v>424</v>
      </c>
      <c r="E282" s="7">
        <v>106063</v>
      </c>
      <c r="F282" s="7">
        <v>50993.15</v>
      </c>
      <c r="G282" s="7">
        <v>55069.85</v>
      </c>
      <c r="H282" s="206">
        <v>48.08</v>
      </c>
    </row>
    <row r="283" spans="2:8" x14ac:dyDescent="0.25">
      <c r="B283" s="3" t="s">
        <v>168</v>
      </c>
      <c r="C283" s="3" t="s">
        <v>521</v>
      </c>
      <c r="D283" s="3" t="s">
        <v>425</v>
      </c>
      <c r="E283" s="7">
        <v>102293</v>
      </c>
      <c r="F283" s="7">
        <v>47847.93</v>
      </c>
      <c r="G283" s="7">
        <v>54445.07</v>
      </c>
      <c r="H283" s="206">
        <v>46.78</v>
      </c>
    </row>
    <row r="284" spans="2:8" x14ac:dyDescent="0.25">
      <c r="B284" s="3" t="s">
        <v>181</v>
      </c>
      <c r="C284" s="3" t="s">
        <v>521</v>
      </c>
      <c r="D284" s="3" t="s">
        <v>426</v>
      </c>
      <c r="E284" s="7">
        <v>3770</v>
      </c>
      <c r="F284" s="7">
        <v>3145.22</v>
      </c>
      <c r="G284" s="7">
        <v>624.78</v>
      </c>
      <c r="H284" s="206">
        <v>83.43</v>
      </c>
    </row>
    <row r="285" spans="2:8" x14ac:dyDescent="0.25">
      <c r="B285" s="4"/>
      <c r="C285" s="4" t="s">
        <v>523</v>
      </c>
      <c r="D285" s="4" t="s">
        <v>524</v>
      </c>
      <c r="E285" s="5">
        <v>140000</v>
      </c>
      <c r="F285" s="5">
        <v>95038.25</v>
      </c>
      <c r="G285" s="5">
        <v>44961.75</v>
      </c>
      <c r="H285" s="207">
        <v>67.88</v>
      </c>
    </row>
    <row r="286" spans="2:8" x14ac:dyDescent="0.25">
      <c r="B286" s="3" t="s">
        <v>279</v>
      </c>
      <c r="C286" s="3" t="s">
        <v>523</v>
      </c>
      <c r="D286" s="3" t="s">
        <v>424</v>
      </c>
      <c r="E286" s="7">
        <v>140000</v>
      </c>
      <c r="F286" s="7">
        <v>95038.25</v>
      </c>
      <c r="G286" s="7">
        <v>44961.75</v>
      </c>
      <c r="H286" s="206">
        <v>67.88</v>
      </c>
    </row>
    <row r="287" spans="2:8" x14ac:dyDescent="0.25">
      <c r="B287" s="3" t="s">
        <v>181</v>
      </c>
      <c r="C287" s="3" t="s">
        <v>523</v>
      </c>
      <c r="D287" s="3" t="s">
        <v>426</v>
      </c>
      <c r="E287" s="7">
        <v>140000</v>
      </c>
      <c r="F287" s="7">
        <v>95038.25</v>
      </c>
      <c r="G287" s="7">
        <v>44961.75</v>
      </c>
      <c r="H287" s="206">
        <v>67.88</v>
      </c>
    </row>
    <row r="288" spans="2:8" x14ac:dyDescent="0.25">
      <c r="B288" s="4"/>
      <c r="C288" s="4" t="s">
        <v>775</v>
      </c>
      <c r="D288" s="4" t="s">
        <v>776</v>
      </c>
      <c r="E288" s="5">
        <v>18000</v>
      </c>
      <c r="F288" s="5">
        <v>459</v>
      </c>
      <c r="G288" s="5">
        <v>17541</v>
      </c>
      <c r="H288" s="207">
        <v>2.5499999999999998</v>
      </c>
    </row>
    <row r="289" spans="2:8" x14ac:dyDescent="0.25">
      <c r="B289" s="3" t="s">
        <v>279</v>
      </c>
      <c r="C289" s="3" t="s">
        <v>775</v>
      </c>
      <c r="D289" s="3" t="s">
        <v>424</v>
      </c>
      <c r="E289" s="7">
        <v>18000</v>
      </c>
      <c r="F289" s="7">
        <v>459</v>
      </c>
      <c r="G289" s="7">
        <v>17541</v>
      </c>
      <c r="H289" s="206">
        <v>2.5499999999999998</v>
      </c>
    </row>
    <row r="290" spans="2:8" x14ac:dyDescent="0.25">
      <c r="B290" s="3" t="s">
        <v>168</v>
      </c>
      <c r="C290" s="3" t="s">
        <v>775</v>
      </c>
      <c r="D290" s="3" t="s">
        <v>425</v>
      </c>
      <c r="E290" s="7">
        <v>4000</v>
      </c>
      <c r="F290" s="7">
        <v>267</v>
      </c>
      <c r="G290" s="7">
        <v>3733</v>
      </c>
      <c r="H290" s="206">
        <v>6.68</v>
      </c>
    </row>
    <row r="291" spans="2:8" x14ac:dyDescent="0.25">
      <c r="B291" s="3" t="s">
        <v>181</v>
      </c>
      <c r="C291" s="3" t="s">
        <v>775</v>
      </c>
      <c r="D291" s="3" t="s">
        <v>426</v>
      </c>
      <c r="E291" s="7">
        <v>14000</v>
      </c>
      <c r="F291" s="7">
        <v>192</v>
      </c>
      <c r="G291" s="7">
        <v>13808</v>
      </c>
      <c r="H291" s="206">
        <v>1.37</v>
      </c>
    </row>
    <row r="292" spans="2:8" x14ac:dyDescent="0.25">
      <c r="B292" s="4"/>
      <c r="C292" s="4" t="s">
        <v>525</v>
      </c>
      <c r="D292" s="4" t="s">
        <v>847</v>
      </c>
      <c r="E292" s="5">
        <v>644</v>
      </c>
      <c r="F292" s="5">
        <v>528.70000000000005</v>
      </c>
      <c r="G292" s="5">
        <v>115.3</v>
      </c>
      <c r="H292" s="207">
        <v>82.1</v>
      </c>
    </row>
    <row r="293" spans="2:8" x14ac:dyDescent="0.25">
      <c r="B293" s="3" t="s">
        <v>279</v>
      </c>
      <c r="C293" s="3" t="s">
        <v>525</v>
      </c>
      <c r="D293" s="3" t="s">
        <v>424</v>
      </c>
      <c r="E293" s="7">
        <v>644</v>
      </c>
      <c r="F293" s="7">
        <v>528.70000000000005</v>
      </c>
      <c r="G293" s="7">
        <v>115.3</v>
      </c>
      <c r="H293" s="206">
        <v>82.1</v>
      </c>
    </row>
    <row r="294" spans="2:8" x14ac:dyDescent="0.25">
      <c r="B294" s="3" t="s">
        <v>168</v>
      </c>
      <c r="C294" s="3" t="s">
        <v>525</v>
      </c>
      <c r="D294" s="3" t="s">
        <v>425</v>
      </c>
      <c r="E294" s="7">
        <v>644</v>
      </c>
      <c r="F294" s="7">
        <v>528.70000000000005</v>
      </c>
      <c r="G294" s="7">
        <v>115.3</v>
      </c>
      <c r="H294" s="206">
        <v>82.1</v>
      </c>
    </row>
    <row r="295" spans="2:8" x14ac:dyDescent="0.25">
      <c r="B295" s="4"/>
      <c r="C295" s="4" t="s">
        <v>526</v>
      </c>
      <c r="D295" s="4" t="s">
        <v>527</v>
      </c>
      <c r="E295" s="5">
        <v>12000</v>
      </c>
      <c r="F295" s="5">
        <v>7968.77</v>
      </c>
      <c r="G295" s="5">
        <v>4031.23</v>
      </c>
      <c r="H295" s="207">
        <v>66.41</v>
      </c>
    </row>
    <row r="296" spans="2:8" x14ac:dyDescent="0.25">
      <c r="B296" s="3" t="s">
        <v>279</v>
      </c>
      <c r="C296" s="3" t="s">
        <v>526</v>
      </c>
      <c r="D296" s="3" t="s">
        <v>424</v>
      </c>
      <c r="E296" s="7">
        <v>12000</v>
      </c>
      <c r="F296" s="7">
        <v>7968.77</v>
      </c>
      <c r="G296" s="7">
        <v>4031.23</v>
      </c>
      <c r="H296" s="206">
        <v>66.41</v>
      </c>
    </row>
    <row r="297" spans="2:8" x14ac:dyDescent="0.25">
      <c r="B297" s="3" t="s">
        <v>181</v>
      </c>
      <c r="C297" s="3" t="s">
        <v>526</v>
      </c>
      <c r="D297" s="3" t="s">
        <v>426</v>
      </c>
      <c r="E297" s="7">
        <v>12000</v>
      </c>
      <c r="F297" s="7">
        <v>7968.77</v>
      </c>
      <c r="G297" s="7">
        <v>4031.23</v>
      </c>
      <c r="H297" s="206">
        <v>66.41</v>
      </c>
    </row>
    <row r="298" spans="2:8" x14ac:dyDescent="0.25">
      <c r="B298" s="4"/>
      <c r="C298" s="4" t="s">
        <v>528</v>
      </c>
      <c r="D298" s="4" t="s">
        <v>529</v>
      </c>
      <c r="E298" s="5">
        <v>6000</v>
      </c>
      <c r="F298" s="5">
        <v>3363.87</v>
      </c>
      <c r="G298" s="5">
        <v>2636.13</v>
      </c>
      <c r="H298" s="207">
        <v>56.06</v>
      </c>
    </row>
    <row r="299" spans="2:8" x14ac:dyDescent="0.25">
      <c r="B299" s="3" t="s">
        <v>279</v>
      </c>
      <c r="C299" s="3" t="s">
        <v>528</v>
      </c>
      <c r="D299" s="3" t="s">
        <v>424</v>
      </c>
      <c r="E299" s="7">
        <v>6000</v>
      </c>
      <c r="F299" s="7">
        <v>3363.87</v>
      </c>
      <c r="G299" s="7">
        <v>2636.13</v>
      </c>
      <c r="H299" s="206">
        <v>56.06</v>
      </c>
    </row>
    <row r="300" spans="2:8" x14ac:dyDescent="0.25">
      <c r="B300" s="3" t="s">
        <v>181</v>
      </c>
      <c r="C300" s="3" t="s">
        <v>528</v>
      </c>
      <c r="D300" s="3" t="s">
        <v>426</v>
      </c>
      <c r="E300" s="7">
        <v>6000</v>
      </c>
      <c r="F300" s="7">
        <v>3363.87</v>
      </c>
      <c r="G300" s="7">
        <v>2636.13</v>
      </c>
      <c r="H300" s="206">
        <v>56.06</v>
      </c>
    </row>
    <row r="301" spans="2:8" x14ac:dyDescent="0.25">
      <c r="B301" s="4"/>
      <c r="C301" s="4" t="s">
        <v>530</v>
      </c>
      <c r="D301" s="4" t="s">
        <v>684</v>
      </c>
      <c r="E301" s="5">
        <v>57790</v>
      </c>
      <c r="F301" s="5">
        <v>118751.15</v>
      </c>
      <c r="G301" s="5">
        <v>-60961.15</v>
      </c>
      <c r="H301" s="207">
        <v>205.49</v>
      </c>
    </row>
    <row r="302" spans="2:8" x14ac:dyDescent="0.25">
      <c r="B302" s="3" t="s">
        <v>277</v>
      </c>
      <c r="C302" s="3" t="s">
        <v>530</v>
      </c>
      <c r="D302" s="3" t="s">
        <v>441</v>
      </c>
      <c r="E302" s="7">
        <v>30000</v>
      </c>
      <c r="F302" s="7">
        <v>28563.31</v>
      </c>
      <c r="G302" s="7">
        <v>1436.69</v>
      </c>
      <c r="H302" s="206">
        <v>95.21</v>
      </c>
    </row>
    <row r="303" spans="2:8" x14ac:dyDescent="0.25">
      <c r="B303" s="3" t="s">
        <v>279</v>
      </c>
      <c r="C303" s="3" t="s">
        <v>530</v>
      </c>
      <c r="D303" s="3" t="s">
        <v>424</v>
      </c>
      <c r="E303" s="7">
        <v>27790</v>
      </c>
      <c r="F303" s="7">
        <v>90187.839999999997</v>
      </c>
      <c r="G303" s="7">
        <v>-62397.84</v>
      </c>
      <c r="H303" s="206">
        <v>324.52999999999997</v>
      </c>
    </row>
    <row r="304" spans="2:8" x14ac:dyDescent="0.25">
      <c r="B304" s="3" t="s">
        <v>168</v>
      </c>
      <c r="C304" s="3" t="s">
        <v>530</v>
      </c>
      <c r="D304" s="3" t="s">
        <v>425</v>
      </c>
      <c r="E304" s="7">
        <v>27790</v>
      </c>
      <c r="F304" s="7">
        <v>0</v>
      </c>
      <c r="G304" s="7">
        <v>27790</v>
      </c>
      <c r="H304" s="206">
        <v>0</v>
      </c>
    </row>
    <row r="305" spans="2:8" x14ac:dyDescent="0.25">
      <c r="B305" s="3" t="s">
        <v>181</v>
      </c>
      <c r="C305" s="3" t="s">
        <v>530</v>
      </c>
      <c r="D305" s="3" t="s">
        <v>426</v>
      </c>
      <c r="E305" s="7">
        <v>0</v>
      </c>
      <c r="F305" s="7">
        <v>90187.839999999997</v>
      </c>
      <c r="G305" s="7">
        <v>-90187.839999999997</v>
      </c>
      <c r="H305" s="206">
        <v>0</v>
      </c>
    </row>
    <row r="306" spans="2:8" x14ac:dyDescent="0.25">
      <c r="B306" s="324"/>
      <c r="C306" s="324" t="s">
        <v>531</v>
      </c>
      <c r="D306" s="324" t="s">
        <v>532</v>
      </c>
      <c r="E306" s="325">
        <v>115000</v>
      </c>
      <c r="F306" s="325">
        <v>78351.44</v>
      </c>
      <c r="G306" s="325">
        <v>36648.559999999998</v>
      </c>
      <c r="H306" s="364">
        <v>68.13</v>
      </c>
    </row>
    <row r="307" spans="2:8" x14ac:dyDescent="0.25">
      <c r="B307" s="3" t="s">
        <v>277</v>
      </c>
      <c r="C307" s="3" t="s">
        <v>531</v>
      </c>
      <c r="D307" s="3" t="s">
        <v>441</v>
      </c>
      <c r="E307" s="7">
        <v>113000</v>
      </c>
      <c r="F307" s="7">
        <v>74194.149999999994</v>
      </c>
      <c r="G307" s="7">
        <v>38805.85</v>
      </c>
      <c r="H307" s="206">
        <v>65.66</v>
      </c>
    </row>
    <row r="308" spans="2:8" x14ac:dyDescent="0.25">
      <c r="B308" s="3" t="s">
        <v>279</v>
      </c>
      <c r="C308" s="3" t="s">
        <v>531</v>
      </c>
      <c r="D308" s="3" t="s">
        <v>424</v>
      </c>
      <c r="E308" s="7">
        <v>2000</v>
      </c>
      <c r="F308" s="7">
        <v>4157.29</v>
      </c>
      <c r="G308" s="7">
        <v>-2157.29</v>
      </c>
      <c r="H308" s="206">
        <v>207.86</v>
      </c>
    </row>
    <row r="309" spans="2:8" x14ac:dyDescent="0.25">
      <c r="B309" s="3" t="s">
        <v>168</v>
      </c>
      <c r="C309" s="3" t="s">
        <v>531</v>
      </c>
      <c r="D309" s="3" t="s">
        <v>425</v>
      </c>
      <c r="E309" s="7">
        <v>0</v>
      </c>
      <c r="F309" s="7">
        <v>17.16</v>
      </c>
      <c r="G309" s="7">
        <v>-17.16</v>
      </c>
      <c r="H309" s="206">
        <v>0</v>
      </c>
    </row>
    <row r="310" spans="2:8" x14ac:dyDescent="0.25">
      <c r="B310" s="3" t="s">
        <v>181</v>
      </c>
      <c r="C310" s="3" t="s">
        <v>531</v>
      </c>
      <c r="D310" s="3" t="s">
        <v>426</v>
      </c>
      <c r="E310" s="7">
        <v>2000</v>
      </c>
      <c r="F310" s="7">
        <v>4140.13</v>
      </c>
      <c r="G310" s="7">
        <v>-2140.13</v>
      </c>
      <c r="H310" s="206">
        <v>207.01</v>
      </c>
    </row>
    <row r="311" spans="2:8" x14ac:dyDescent="0.25">
      <c r="B311" s="4"/>
      <c r="C311" s="4" t="s">
        <v>533</v>
      </c>
      <c r="D311" s="4" t="s">
        <v>709</v>
      </c>
      <c r="E311" s="5">
        <v>36000</v>
      </c>
      <c r="F311" s="5">
        <v>20984.23</v>
      </c>
      <c r="G311" s="5">
        <v>15015.77</v>
      </c>
      <c r="H311" s="207">
        <v>58.29</v>
      </c>
    </row>
    <row r="312" spans="2:8" x14ac:dyDescent="0.25">
      <c r="B312" s="3" t="s">
        <v>277</v>
      </c>
      <c r="C312" s="3" t="s">
        <v>533</v>
      </c>
      <c r="D312" s="3" t="s">
        <v>441</v>
      </c>
      <c r="E312" s="7">
        <v>36000</v>
      </c>
      <c r="F312" s="7">
        <v>17932</v>
      </c>
      <c r="G312" s="7">
        <v>18068</v>
      </c>
      <c r="H312" s="206">
        <v>49.81</v>
      </c>
    </row>
    <row r="313" spans="2:8" x14ac:dyDescent="0.25">
      <c r="B313" s="3" t="s">
        <v>279</v>
      </c>
      <c r="C313" s="3" t="s">
        <v>533</v>
      </c>
      <c r="D313" s="3" t="s">
        <v>424</v>
      </c>
      <c r="E313" s="7">
        <v>0</v>
      </c>
      <c r="F313" s="7">
        <v>3052.23</v>
      </c>
      <c r="G313" s="7">
        <v>-3052.23</v>
      </c>
      <c r="H313" s="206">
        <v>0</v>
      </c>
    </row>
    <row r="314" spans="2:8" x14ac:dyDescent="0.25">
      <c r="B314" s="3" t="s">
        <v>181</v>
      </c>
      <c r="C314" s="3" t="s">
        <v>533</v>
      </c>
      <c r="D314" s="3" t="s">
        <v>426</v>
      </c>
      <c r="E314" s="7">
        <v>0</v>
      </c>
      <c r="F314" s="7">
        <v>3052.23</v>
      </c>
      <c r="G314" s="7">
        <v>-3052.23</v>
      </c>
      <c r="H314" s="206">
        <v>0</v>
      </c>
    </row>
    <row r="315" spans="2:8" x14ac:dyDescent="0.25">
      <c r="B315" s="4"/>
      <c r="C315" s="4" t="s">
        <v>534</v>
      </c>
      <c r="D315" s="4" t="s">
        <v>535</v>
      </c>
      <c r="E315" s="5">
        <v>20500</v>
      </c>
      <c r="F315" s="5">
        <v>20460</v>
      </c>
      <c r="G315" s="5">
        <v>40</v>
      </c>
      <c r="H315" s="207">
        <v>99.8</v>
      </c>
    </row>
    <row r="316" spans="2:8" x14ac:dyDescent="0.25">
      <c r="B316" s="3" t="s">
        <v>277</v>
      </c>
      <c r="C316" s="3" t="s">
        <v>534</v>
      </c>
      <c r="D316" s="3" t="s">
        <v>441</v>
      </c>
      <c r="E316" s="7">
        <v>20500</v>
      </c>
      <c r="F316" s="7">
        <v>20460</v>
      </c>
      <c r="G316" s="7">
        <v>40</v>
      </c>
      <c r="H316" s="206">
        <v>99.8</v>
      </c>
    </row>
    <row r="317" spans="2:8" x14ac:dyDescent="0.25">
      <c r="B317" s="4"/>
      <c r="C317" s="4" t="s">
        <v>710</v>
      </c>
      <c r="D317" s="4" t="s">
        <v>711</v>
      </c>
      <c r="E317" s="5">
        <v>4000</v>
      </c>
      <c r="F317" s="5">
        <v>0</v>
      </c>
      <c r="G317" s="5">
        <v>4000</v>
      </c>
      <c r="H317" s="207">
        <v>0</v>
      </c>
    </row>
    <row r="318" spans="2:8" x14ac:dyDescent="0.25">
      <c r="B318" s="3" t="s">
        <v>277</v>
      </c>
      <c r="C318" s="3" t="s">
        <v>710</v>
      </c>
      <c r="D318" s="3" t="s">
        <v>441</v>
      </c>
      <c r="E318" s="7">
        <v>4000</v>
      </c>
      <c r="F318" s="7">
        <v>0</v>
      </c>
      <c r="G318" s="7">
        <v>4000</v>
      </c>
      <c r="H318" s="206">
        <v>0</v>
      </c>
    </row>
    <row r="319" spans="2:8" x14ac:dyDescent="0.25">
      <c r="B319" s="4"/>
      <c r="C319" s="4" t="s">
        <v>536</v>
      </c>
      <c r="D319" s="4" t="s">
        <v>537</v>
      </c>
      <c r="E319" s="5">
        <v>2000</v>
      </c>
      <c r="F319" s="5">
        <v>1105.06</v>
      </c>
      <c r="G319" s="5">
        <v>894.94</v>
      </c>
      <c r="H319" s="207">
        <v>55.25</v>
      </c>
    </row>
    <row r="320" spans="2:8" x14ac:dyDescent="0.25">
      <c r="B320" s="3" t="s">
        <v>279</v>
      </c>
      <c r="C320" s="3" t="s">
        <v>536</v>
      </c>
      <c r="D320" s="3" t="s">
        <v>424</v>
      </c>
      <c r="E320" s="7">
        <v>2000</v>
      </c>
      <c r="F320" s="7">
        <v>1105.06</v>
      </c>
      <c r="G320" s="7">
        <v>894.94</v>
      </c>
      <c r="H320" s="206">
        <v>55.25</v>
      </c>
    </row>
    <row r="321" spans="2:8" x14ac:dyDescent="0.25">
      <c r="B321" s="3" t="s">
        <v>168</v>
      </c>
      <c r="C321" s="3" t="s">
        <v>536</v>
      </c>
      <c r="D321" s="3" t="s">
        <v>425</v>
      </c>
      <c r="E321" s="7">
        <v>0</v>
      </c>
      <c r="F321" s="7">
        <v>17.16</v>
      </c>
      <c r="G321" s="7">
        <v>-17.16</v>
      </c>
      <c r="H321" s="206">
        <v>0</v>
      </c>
    </row>
    <row r="322" spans="2:8" x14ac:dyDescent="0.25">
      <c r="B322" s="3" t="s">
        <v>181</v>
      </c>
      <c r="C322" s="3" t="s">
        <v>536</v>
      </c>
      <c r="D322" s="3" t="s">
        <v>426</v>
      </c>
      <c r="E322" s="7">
        <v>2000</v>
      </c>
      <c r="F322" s="7">
        <v>1087.9000000000001</v>
      </c>
      <c r="G322" s="7">
        <v>912.1</v>
      </c>
      <c r="H322" s="206">
        <v>54.4</v>
      </c>
    </row>
    <row r="323" spans="2:8" x14ac:dyDescent="0.25">
      <c r="B323" s="4"/>
      <c r="C323" s="4" t="s">
        <v>538</v>
      </c>
      <c r="D323" s="4" t="s">
        <v>539</v>
      </c>
      <c r="E323" s="5">
        <v>31000</v>
      </c>
      <c r="F323" s="5">
        <v>22802.15</v>
      </c>
      <c r="G323" s="5">
        <v>8197.85</v>
      </c>
      <c r="H323" s="207">
        <v>73.56</v>
      </c>
    </row>
    <row r="324" spans="2:8" x14ac:dyDescent="0.25">
      <c r="B324" s="3" t="s">
        <v>277</v>
      </c>
      <c r="C324" s="3" t="s">
        <v>538</v>
      </c>
      <c r="D324" s="3" t="s">
        <v>441</v>
      </c>
      <c r="E324" s="7">
        <v>31000</v>
      </c>
      <c r="F324" s="7">
        <v>22802.15</v>
      </c>
      <c r="G324" s="7">
        <v>8197.85</v>
      </c>
      <c r="H324" s="206">
        <v>73.56</v>
      </c>
    </row>
    <row r="325" spans="2:8" x14ac:dyDescent="0.25">
      <c r="B325" s="4"/>
      <c r="C325" s="4" t="s">
        <v>540</v>
      </c>
      <c r="D325" s="4" t="s">
        <v>541</v>
      </c>
      <c r="E325" s="5">
        <v>19000</v>
      </c>
      <c r="F325" s="5">
        <v>13000</v>
      </c>
      <c r="G325" s="5">
        <v>6000</v>
      </c>
      <c r="H325" s="207">
        <v>68.42</v>
      </c>
    </row>
    <row r="326" spans="2:8" x14ac:dyDescent="0.25">
      <c r="B326" s="3" t="s">
        <v>277</v>
      </c>
      <c r="C326" s="3" t="s">
        <v>540</v>
      </c>
      <c r="D326" s="3" t="s">
        <v>441</v>
      </c>
      <c r="E326" s="7">
        <v>19000</v>
      </c>
      <c r="F326" s="7">
        <v>13000</v>
      </c>
      <c r="G326" s="7">
        <v>6000</v>
      </c>
      <c r="H326" s="206">
        <v>68.42</v>
      </c>
    </row>
    <row r="327" spans="2:8" x14ac:dyDescent="0.25">
      <c r="B327" s="4"/>
      <c r="C327" s="4" t="s">
        <v>712</v>
      </c>
      <c r="D327" s="4" t="s">
        <v>713</v>
      </c>
      <c r="E327" s="5">
        <v>2500</v>
      </c>
      <c r="F327" s="5">
        <v>0</v>
      </c>
      <c r="G327" s="5">
        <v>2500</v>
      </c>
      <c r="H327" s="207">
        <v>0</v>
      </c>
    </row>
    <row r="328" spans="2:8" x14ac:dyDescent="0.25">
      <c r="B328" s="3" t="s">
        <v>277</v>
      </c>
      <c r="C328" s="3" t="s">
        <v>712</v>
      </c>
      <c r="D328" s="3" t="s">
        <v>441</v>
      </c>
      <c r="E328" s="7">
        <v>2500</v>
      </c>
      <c r="F328" s="7">
        <v>0</v>
      </c>
      <c r="G328" s="7">
        <v>2500</v>
      </c>
      <c r="H328" s="206">
        <v>0</v>
      </c>
    </row>
    <row r="329" spans="2:8" x14ac:dyDescent="0.25">
      <c r="B329" s="324"/>
      <c r="C329" s="324" t="s">
        <v>542</v>
      </c>
      <c r="D329" s="324" t="s">
        <v>543</v>
      </c>
      <c r="E329" s="325">
        <v>1889152</v>
      </c>
      <c r="F329" s="325">
        <v>388751.59</v>
      </c>
      <c r="G329" s="325">
        <v>1500400.41</v>
      </c>
      <c r="H329" s="364">
        <v>20.58</v>
      </c>
    </row>
    <row r="330" spans="2:8" x14ac:dyDescent="0.25">
      <c r="B330" s="3" t="s">
        <v>143</v>
      </c>
      <c r="C330" s="3" t="s">
        <v>542</v>
      </c>
      <c r="D330" s="3" t="s">
        <v>678</v>
      </c>
      <c r="E330" s="7">
        <v>1413152</v>
      </c>
      <c r="F330" s="7">
        <v>52652.4</v>
      </c>
      <c r="G330" s="7">
        <v>1360499.6</v>
      </c>
      <c r="H330" s="206">
        <v>3.73</v>
      </c>
    </row>
    <row r="331" spans="2:8" x14ac:dyDescent="0.25">
      <c r="B331" s="3" t="s">
        <v>277</v>
      </c>
      <c r="C331" s="3" t="s">
        <v>542</v>
      </c>
      <c r="D331" s="3" t="s">
        <v>441</v>
      </c>
      <c r="E331" s="7">
        <v>456000</v>
      </c>
      <c r="F331" s="7">
        <v>322664.25</v>
      </c>
      <c r="G331" s="7">
        <v>133335.75</v>
      </c>
      <c r="H331" s="206">
        <v>70.760000000000005</v>
      </c>
    </row>
    <row r="332" spans="2:8" x14ac:dyDescent="0.25">
      <c r="B332" s="3" t="s">
        <v>279</v>
      </c>
      <c r="C332" s="3" t="s">
        <v>542</v>
      </c>
      <c r="D332" s="3" t="s">
        <v>424</v>
      </c>
      <c r="E332" s="7">
        <v>20000</v>
      </c>
      <c r="F332" s="7">
        <v>13434.94</v>
      </c>
      <c r="G332" s="7">
        <v>6565.06</v>
      </c>
      <c r="H332" s="206">
        <v>67.17</v>
      </c>
    </row>
    <row r="333" spans="2:8" x14ac:dyDescent="0.25">
      <c r="B333" s="3" t="s">
        <v>168</v>
      </c>
      <c r="C333" s="3" t="s">
        <v>542</v>
      </c>
      <c r="D333" s="3" t="s">
        <v>425</v>
      </c>
      <c r="E333" s="7">
        <v>0</v>
      </c>
      <c r="F333" s="7">
        <v>390.99</v>
      </c>
      <c r="G333" s="7">
        <v>-390.99</v>
      </c>
      <c r="H333" s="206">
        <v>0</v>
      </c>
    </row>
    <row r="334" spans="2:8" x14ac:dyDescent="0.25">
      <c r="B334" s="3" t="s">
        <v>181</v>
      </c>
      <c r="C334" s="3" t="s">
        <v>542</v>
      </c>
      <c r="D334" s="3" t="s">
        <v>426</v>
      </c>
      <c r="E334" s="7">
        <v>20000</v>
      </c>
      <c r="F334" s="7">
        <v>13043.95</v>
      </c>
      <c r="G334" s="7">
        <v>6956.05</v>
      </c>
      <c r="H334" s="206">
        <v>65.22</v>
      </c>
    </row>
    <row r="335" spans="2:8" x14ac:dyDescent="0.25">
      <c r="B335" s="4"/>
      <c r="C335" s="4" t="s">
        <v>544</v>
      </c>
      <c r="D335" s="4" t="s">
        <v>545</v>
      </c>
      <c r="E335" s="5">
        <v>170000</v>
      </c>
      <c r="F335" s="5">
        <v>127513</v>
      </c>
      <c r="G335" s="5">
        <v>42487</v>
      </c>
      <c r="H335" s="207">
        <v>75.010000000000005</v>
      </c>
    </row>
    <row r="336" spans="2:8" x14ac:dyDescent="0.25">
      <c r="B336" s="3" t="s">
        <v>277</v>
      </c>
      <c r="C336" s="3" t="s">
        <v>544</v>
      </c>
      <c r="D336" s="3" t="s">
        <v>441</v>
      </c>
      <c r="E336" s="7">
        <v>170000</v>
      </c>
      <c r="F336" s="7">
        <v>127513</v>
      </c>
      <c r="G336" s="7">
        <v>42487</v>
      </c>
      <c r="H336" s="206">
        <v>75.010000000000005</v>
      </c>
    </row>
    <row r="337" spans="2:8" x14ac:dyDescent="0.25">
      <c r="B337" s="4"/>
      <c r="C337" s="4" t="s">
        <v>546</v>
      </c>
      <c r="D337" s="4" t="s">
        <v>547</v>
      </c>
      <c r="E337" s="5">
        <v>25000</v>
      </c>
      <c r="F337" s="5">
        <v>25000</v>
      </c>
      <c r="G337" s="5">
        <v>0</v>
      </c>
      <c r="H337" s="207">
        <v>100</v>
      </c>
    </row>
    <row r="338" spans="2:8" x14ac:dyDescent="0.25">
      <c r="B338" s="3" t="s">
        <v>277</v>
      </c>
      <c r="C338" s="3" t="s">
        <v>546</v>
      </c>
      <c r="D338" s="3" t="s">
        <v>441</v>
      </c>
      <c r="E338" s="7">
        <v>25000</v>
      </c>
      <c r="F338" s="7">
        <v>25000</v>
      </c>
      <c r="G338" s="7">
        <v>0</v>
      </c>
      <c r="H338" s="206">
        <v>100</v>
      </c>
    </row>
    <row r="339" spans="2:8" x14ac:dyDescent="0.25">
      <c r="B339" s="4"/>
      <c r="C339" s="4" t="s">
        <v>548</v>
      </c>
      <c r="D339" s="4" t="s">
        <v>549</v>
      </c>
      <c r="E339" s="5">
        <v>18000</v>
      </c>
      <c r="F339" s="5">
        <v>12643</v>
      </c>
      <c r="G339" s="5">
        <v>5357</v>
      </c>
      <c r="H339" s="207">
        <v>70.239999999999995</v>
      </c>
    </row>
    <row r="340" spans="2:8" x14ac:dyDescent="0.25">
      <c r="B340" s="3" t="s">
        <v>277</v>
      </c>
      <c r="C340" s="3" t="s">
        <v>548</v>
      </c>
      <c r="D340" s="3" t="s">
        <v>441</v>
      </c>
      <c r="E340" s="7">
        <v>18000</v>
      </c>
      <c r="F340" s="7">
        <v>12643</v>
      </c>
      <c r="G340" s="7">
        <v>5357</v>
      </c>
      <c r="H340" s="206">
        <v>70.239999999999995</v>
      </c>
    </row>
    <row r="341" spans="2:8" x14ac:dyDescent="0.25">
      <c r="B341" s="4"/>
      <c r="C341" s="4" t="s">
        <v>550</v>
      </c>
      <c r="D341" s="4" t="s">
        <v>551</v>
      </c>
      <c r="E341" s="5">
        <v>11200</v>
      </c>
      <c r="F341" s="5">
        <v>6485.93</v>
      </c>
      <c r="G341" s="5">
        <v>4714.07</v>
      </c>
      <c r="H341" s="207">
        <v>57.91</v>
      </c>
    </row>
    <row r="342" spans="2:8" x14ac:dyDescent="0.25">
      <c r="B342" s="3" t="s">
        <v>277</v>
      </c>
      <c r="C342" s="3" t="s">
        <v>550</v>
      </c>
      <c r="D342" s="3" t="s">
        <v>441</v>
      </c>
      <c r="E342" s="7">
        <v>11200</v>
      </c>
      <c r="F342" s="7">
        <v>4647</v>
      </c>
      <c r="G342" s="7">
        <v>6553</v>
      </c>
      <c r="H342" s="206">
        <v>41.49</v>
      </c>
    </row>
    <row r="343" spans="2:8" x14ac:dyDescent="0.25">
      <c r="B343" s="3" t="s">
        <v>279</v>
      </c>
      <c r="C343" s="3" t="s">
        <v>550</v>
      </c>
      <c r="D343" s="3" t="s">
        <v>424</v>
      </c>
      <c r="E343" s="7">
        <v>0</v>
      </c>
      <c r="F343" s="7">
        <v>1838.93</v>
      </c>
      <c r="G343" s="7">
        <v>-1838.93</v>
      </c>
      <c r="H343" s="206">
        <v>0</v>
      </c>
    </row>
    <row r="344" spans="2:8" x14ac:dyDescent="0.25">
      <c r="B344" s="3" t="s">
        <v>168</v>
      </c>
      <c r="C344" s="3" t="s">
        <v>550</v>
      </c>
      <c r="D344" s="3" t="s">
        <v>425</v>
      </c>
      <c r="E344" s="7">
        <v>0</v>
      </c>
      <c r="F344" s="7">
        <v>29.93</v>
      </c>
      <c r="G344" s="7">
        <v>-29.93</v>
      </c>
      <c r="H344" s="206">
        <v>0</v>
      </c>
    </row>
    <row r="345" spans="2:8" x14ac:dyDescent="0.25">
      <c r="B345" s="3" t="s">
        <v>181</v>
      </c>
      <c r="C345" s="3" t="s">
        <v>550</v>
      </c>
      <c r="D345" s="3" t="s">
        <v>426</v>
      </c>
      <c r="E345" s="7">
        <v>0</v>
      </c>
      <c r="F345" s="7">
        <v>1809</v>
      </c>
      <c r="G345" s="7">
        <v>-1809</v>
      </c>
      <c r="H345" s="206">
        <v>0</v>
      </c>
    </row>
    <row r="346" spans="2:8" x14ac:dyDescent="0.25">
      <c r="B346" s="4"/>
      <c r="C346" s="4" t="s">
        <v>552</v>
      </c>
      <c r="D346" s="4" t="s">
        <v>553</v>
      </c>
      <c r="E346" s="5">
        <v>215515</v>
      </c>
      <c r="F346" s="5">
        <v>153830.26</v>
      </c>
      <c r="G346" s="5">
        <v>61684.74</v>
      </c>
      <c r="H346" s="207">
        <v>71.38</v>
      </c>
    </row>
    <row r="347" spans="2:8" x14ac:dyDescent="0.25">
      <c r="B347" s="3" t="s">
        <v>277</v>
      </c>
      <c r="C347" s="3" t="s">
        <v>552</v>
      </c>
      <c r="D347" s="3" t="s">
        <v>441</v>
      </c>
      <c r="E347" s="7">
        <v>215515</v>
      </c>
      <c r="F347" s="7">
        <v>152861.25</v>
      </c>
      <c r="G347" s="7">
        <v>62653.75</v>
      </c>
      <c r="H347" s="206">
        <v>70.930000000000007</v>
      </c>
    </row>
    <row r="348" spans="2:8" x14ac:dyDescent="0.25">
      <c r="B348" s="3" t="s">
        <v>279</v>
      </c>
      <c r="C348" s="3" t="s">
        <v>552</v>
      </c>
      <c r="D348" s="3" t="s">
        <v>424</v>
      </c>
      <c r="E348" s="7">
        <v>0</v>
      </c>
      <c r="F348" s="7">
        <v>969.01</v>
      </c>
      <c r="G348" s="7">
        <v>-969.01</v>
      </c>
      <c r="H348" s="206">
        <v>0</v>
      </c>
    </row>
    <row r="349" spans="2:8" x14ac:dyDescent="0.25">
      <c r="B349" s="3" t="s">
        <v>181</v>
      </c>
      <c r="C349" s="3" t="s">
        <v>552</v>
      </c>
      <c r="D349" s="3" t="s">
        <v>426</v>
      </c>
      <c r="E349" s="7">
        <v>0</v>
      </c>
      <c r="F349" s="7">
        <v>969.01</v>
      </c>
      <c r="G349" s="7">
        <v>-969.01</v>
      </c>
      <c r="H349" s="206">
        <v>0</v>
      </c>
    </row>
    <row r="350" spans="2:8" x14ac:dyDescent="0.25">
      <c r="B350" s="4"/>
      <c r="C350" s="4" t="s">
        <v>554</v>
      </c>
      <c r="D350" s="4" t="s">
        <v>555</v>
      </c>
      <c r="E350" s="5">
        <v>1444437</v>
      </c>
      <c r="F350" s="5">
        <v>57538.96</v>
      </c>
      <c r="G350" s="5">
        <v>1386898.04</v>
      </c>
      <c r="H350" s="207">
        <v>3.98</v>
      </c>
    </row>
    <row r="351" spans="2:8" x14ac:dyDescent="0.25">
      <c r="B351" s="3" t="s">
        <v>143</v>
      </c>
      <c r="C351" s="3" t="s">
        <v>554</v>
      </c>
      <c r="D351" s="3" t="s">
        <v>678</v>
      </c>
      <c r="E351" s="7">
        <v>1413152</v>
      </c>
      <c r="F351" s="7">
        <v>52652.4</v>
      </c>
      <c r="G351" s="7">
        <v>1360499.6</v>
      </c>
      <c r="H351" s="206">
        <v>3.73</v>
      </c>
    </row>
    <row r="352" spans="2:8" x14ac:dyDescent="0.25">
      <c r="B352" s="3" t="s">
        <v>277</v>
      </c>
      <c r="C352" s="3" t="s">
        <v>554</v>
      </c>
      <c r="D352" s="3" t="s">
        <v>441</v>
      </c>
      <c r="E352" s="7">
        <v>16285</v>
      </c>
      <c r="F352" s="7">
        <v>0</v>
      </c>
      <c r="G352" s="7">
        <v>16285</v>
      </c>
      <c r="H352" s="206">
        <v>0</v>
      </c>
    </row>
    <row r="353" spans="2:8" x14ac:dyDescent="0.25">
      <c r="B353" s="3" t="s">
        <v>279</v>
      </c>
      <c r="C353" s="3" t="s">
        <v>554</v>
      </c>
      <c r="D353" s="3" t="s">
        <v>424</v>
      </c>
      <c r="E353" s="7">
        <v>15000</v>
      </c>
      <c r="F353" s="7">
        <v>4886.5600000000004</v>
      </c>
      <c r="G353" s="7">
        <v>10113.44</v>
      </c>
      <c r="H353" s="206">
        <v>32.58</v>
      </c>
    </row>
    <row r="354" spans="2:8" x14ac:dyDescent="0.25">
      <c r="B354" s="3" t="s">
        <v>181</v>
      </c>
      <c r="C354" s="3" t="s">
        <v>554</v>
      </c>
      <c r="D354" s="3" t="s">
        <v>426</v>
      </c>
      <c r="E354" s="7">
        <v>15000</v>
      </c>
      <c r="F354" s="7">
        <v>4886.5600000000004</v>
      </c>
      <c r="G354" s="7">
        <v>10113.44</v>
      </c>
      <c r="H354" s="206">
        <v>32.58</v>
      </c>
    </row>
    <row r="355" spans="2:8" x14ac:dyDescent="0.25">
      <c r="B355" s="4"/>
      <c r="C355" s="4" t="s">
        <v>556</v>
      </c>
      <c r="D355" s="4" t="s">
        <v>557</v>
      </c>
      <c r="E355" s="5">
        <v>4000</v>
      </c>
      <c r="F355" s="5">
        <v>4548.7299999999996</v>
      </c>
      <c r="G355" s="5">
        <v>-548.73</v>
      </c>
      <c r="H355" s="207">
        <v>113.72</v>
      </c>
    </row>
    <row r="356" spans="2:8" x14ac:dyDescent="0.25">
      <c r="B356" s="3" t="s">
        <v>279</v>
      </c>
      <c r="C356" s="3" t="s">
        <v>556</v>
      </c>
      <c r="D356" s="3" t="s">
        <v>424</v>
      </c>
      <c r="E356" s="7">
        <v>4000</v>
      </c>
      <c r="F356" s="7">
        <v>4548.7299999999996</v>
      </c>
      <c r="G356" s="7">
        <v>-548.73</v>
      </c>
      <c r="H356" s="206">
        <v>113.72</v>
      </c>
    </row>
    <row r="357" spans="2:8" x14ac:dyDescent="0.25">
      <c r="B357" s="3" t="s">
        <v>181</v>
      </c>
      <c r="C357" s="3" t="s">
        <v>556</v>
      </c>
      <c r="D357" s="3" t="s">
        <v>426</v>
      </c>
      <c r="E357" s="7">
        <v>4000</v>
      </c>
      <c r="F357" s="7">
        <v>4548.7299999999996</v>
      </c>
      <c r="G357" s="7">
        <v>-548.73</v>
      </c>
      <c r="H357" s="206">
        <v>113.72</v>
      </c>
    </row>
    <row r="358" spans="2:8" x14ac:dyDescent="0.25">
      <c r="B358" s="4"/>
      <c r="C358" s="4" t="s">
        <v>558</v>
      </c>
      <c r="D358" s="4" t="s">
        <v>777</v>
      </c>
      <c r="E358" s="5">
        <v>1000</v>
      </c>
      <c r="F358" s="5">
        <v>1191.71</v>
      </c>
      <c r="G358" s="5">
        <v>-191.71</v>
      </c>
      <c r="H358" s="207">
        <v>119.17</v>
      </c>
    </row>
    <row r="359" spans="2:8" x14ac:dyDescent="0.25">
      <c r="B359" s="3" t="s">
        <v>279</v>
      </c>
      <c r="C359" s="3" t="s">
        <v>558</v>
      </c>
      <c r="D359" s="3" t="s">
        <v>424</v>
      </c>
      <c r="E359" s="7">
        <v>1000</v>
      </c>
      <c r="F359" s="7">
        <v>1191.71</v>
      </c>
      <c r="G359" s="7">
        <v>-191.71</v>
      </c>
      <c r="H359" s="206">
        <v>119.17</v>
      </c>
    </row>
    <row r="360" spans="2:8" x14ac:dyDescent="0.25">
      <c r="B360" s="3" t="s">
        <v>168</v>
      </c>
      <c r="C360" s="3" t="s">
        <v>558</v>
      </c>
      <c r="D360" s="3" t="s">
        <v>425</v>
      </c>
      <c r="E360" s="7">
        <v>0</v>
      </c>
      <c r="F360" s="7">
        <v>361.06</v>
      </c>
      <c r="G360" s="7">
        <v>-361.06</v>
      </c>
      <c r="H360" s="206">
        <v>0</v>
      </c>
    </row>
    <row r="361" spans="2:8" x14ac:dyDescent="0.25">
      <c r="B361" s="3" t="s">
        <v>181</v>
      </c>
      <c r="C361" s="3" t="s">
        <v>558</v>
      </c>
      <c r="D361" s="3" t="s">
        <v>426</v>
      </c>
      <c r="E361" s="7">
        <v>1000</v>
      </c>
      <c r="F361" s="7">
        <v>830.65</v>
      </c>
      <c r="G361" s="7">
        <v>169.35</v>
      </c>
      <c r="H361" s="206">
        <v>83.07</v>
      </c>
    </row>
    <row r="362" spans="2:8" x14ac:dyDescent="0.25">
      <c r="B362" s="324"/>
      <c r="C362" s="324" t="s">
        <v>559</v>
      </c>
      <c r="D362" s="324" t="s">
        <v>560</v>
      </c>
      <c r="E362" s="325">
        <v>108587</v>
      </c>
      <c r="F362" s="325">
        <v>103384.27</v>
      </c>
      <c r="G362" s="325">
        <v>5202.7299999999996</v>
      </c>
      <c r="H362" s="364">
        <v>95.21</v>
      </c>
    </row>
    <row r="363" spans="2:8" x14ac:dyDescent="0.25">
      <c r="B363" s="3" t="s">
        <v>277</v>
      </c>
      <c r="C363" s="3" t="s">
        <v>559</v>
      </c>
      <c r="D363" s="3" t="s">
        <v>441</v>
      </c>
      <c r="E363" s="7">
        <v>106665</v>
      </c>
      <c r="F363" s="7">
        <v>102329.94</v>
      </c>
      <c r="G363" s="7">
        <v>4335.0600000000004</v>
      </c>
      <c r="H363" s="206">
        <v>95.94</v>
      </c>
    </row>
    <row r="364" spans="2:8" x14ac:dyDescent="0.25">
      <c r="B364" s="3" t="s">
        <v>279</v>
      </c>
      <c r="C364" s="3" t="s">
        <v>559</v>
      </c>
      <c r="D364" s="3" t="s">
        <v>424</v>
      </c>
      <c r="E364" s="7">
        <v>1922</v>
      </c>
      <c r="F364" s="7">
        <v>1054.33</v>
      </c>
      <c r="G364" s="7">
        <v>867.67</v>
      </c>
      <c r="H364" s="206">
        <v>54.86</v>
      </c>
    </row>
    <row r="365" spans="2:8" x14ac:dyDescent="0.25">
      <c r="B365" s="3" t="s">
        <v>168</v>
      </c>
      <c r="C365" s="3" t="s">
        <v>559</v>
      </c>
      <c r="D365" s="3" t="s">
        <v>425</v>
      </c>
      <c r="E365" s="7">
        <v>0</v>
      </c>
      <c r="F365" s="7">
        <v>42.47</v>
      </c>
      <c r="G365" s="7">
        <v>-42.47</v>
      </c>
      <c r="H365" s="206">
        <v>0</v>
      </c>
    </row>
    <row r="366" spans="2:8" x14ac:dyDescent="0.25">
      <c r="B366" s="3" t="s">
        <v>181</v>
      </c>
      <c r="C366" s="3" t="s">
        <v>559</v>
      </c>
      <c r="D366" s="3" t="s">
        <v>426</v>
      </c>
      <c r="E366" s="7">
        <v>1922</v>
      </c>
      <c r="F366" s="7">
        <v>1011.86</v>
      </c>
      <c r="G366" s="7">
        <v>910.14</v>
      </c>
      <c r="H366" s="206">
        <v>52.65</v>
      </c>
    </row>
    <row r="367" spans="2:8" x14ac:dyDescent="0.25">
      <c r="B367" s="4"/>
      <c r="C367" s="4" t="s">
        <v>714</v>
      </c>
      <c r="D367" s="4" t="s">
        <v>715</v>
      </c>
      <c r="E367" s="5">
        <v>106665</v>
      </c>
      <c r="F367" s="5">
        <v>102977.94</v>
      </c>
      <c r="G367" s="5">
        <v>3687.06</v>
      </c>
      <c r="H367" s="207">
        <v>96.54</v>
      </c>
    </row>
    <row r="368" spans="2:8" x14ac:dyDescent="0.25">
      <c r="B368" s="3" t="s">
        <v>277</v>
      </c>
      <c r="C368" s="3" t="s">
        <v>714</v>
      </c>
      <c r="D368" s="3" t="s">
        <v>441</v>
      </c>
      <c r="E368" s="7">
        <v>106665</v>
      </c>
      <c r="F368" s="7">
        <v>102329.94</v>
      </c>
      <c r="G368" s="7">
        <v>4335.0600000000004</v>
      </c>
      <c r="H368" s="206">
        <v>95.94</v>
      </c>
    </row>
    <row r="369" spans="2:8" x14ac:dyDescent="0.25">
      <c r="B369" s="3" t="s">
        <v>279</v>
      </c>
      <c r="C369" s="3" t="s">
        <v>714</v>
      </c>
      <c r="D369" s="3" t="s">
        <v>424</v>
      </c>
      <c r="E369" s="7">
        <v>0</v>
      </c>
      <c r="F369" s="7">
        <v>648</v>
      </c>
      <c r="G369" s="7">
        <v>-648</v>
      </c>
      <c r="H369" s="206">
        <v>0</v>
      </c>
    </row>
    <row r="370" spans="2:8" x14ac:dyDescent="0.25">
      <c r="B370" s="3" t="s">
        <v>181</v>
      </c>
      <c r="C370" s="3" t="s">
        <v>714</v>
      </c>
      <c r="D370" s="3" t="s">
        <v>426</v>
      </c>
      <c r="E370" s="7">
        <v>0</v>
      </c>
      <c r="F370" s="7">
        <v>648</v>
      </c>
      <c r="G370" s="7">
        <v>-648</v>
      </c>
      <c r="H370" s="206">
        <v>0</v>
      </c>
    </row>
    <row r="371" spans="2:8" x14ac:dyDescent="0.25">
      <c r="B371" s="4"/>
      <c r="C371" s="4" t="s">
        <v>561</v>
      </c>
      <c r="D371" s="4" t="s">
        <v>562</v>
      </c>
      <c r="E371" s="5">
        <v>1922</v>
      </c>
      <c r="F371" s="5">
        <v>406.33</v>
      </c>
      <c r="G371" s="5">
        <v>1515.67</v>
      </c>
      <c r="H371" s="207">
        <v>21.14</v>
      </c>
    </row>
    <row r="372" spans="2:8" x14ac:dyDescent="0.25">
      <c r="B372" s="3" t="s">
        <v>279</v>
      </c>
      <c r="C372" s="3" t="s">
        <v>561</v>
      </c>
      <c r="D372" s="3" t="s">
        <v>424</v>
      </c>
      <c r="E372" s="7">
        <v>1922</v>
      </c>
      <c r="F372" s="7">
        <v>406.33</v>
      </c>
      <c r="G372" s="7">
        <v>1515.67</v>
      </c>
      <c r="H372" s="206">
        <v>21.14</v>
      </c>
    </row>
    <row r="373" spans="2:8" x14ac:dyDescent="0.25">
      <c r="B373" s="3" t="s">
        <v>168</v>
      </c>
      <c r="C373" s="3" t="s">
        <v>561</v>
      </c>
      <c r="D373" s="3" t="s">
        <v>425</v>
      </c>
      <c r="E373" s="7">
        <v>0</v>
      </c>
      <c r="F373" s="7">
        <v>42.47</v>
      </c>
      <c r="G373" s="7">
        <v>-42.47</v>
      </c>
      <c r="H373" s="206">
        <v>0</v>
      </c>
    </row>
    <row r="374" spans="2:8" x14ac:dyDescent="0.25">
      <c r="B374" s="3" t="s">
        <v>181</v>
      </c>
      <c r="C374" s="3" t="s">
        <v>561</v>
      </c>
      <c r="D374" s="3" t="s">
        <v>426</v>
      </c>
      <c r="E374" s="7">
        <v>1922</v>
      </c>
      <c r="F374" s="7">
        <v>363.86</v>
      </c>
      <c r="G374" s="7">
        <v>1558.14</v>
      </c>
      <c r="H374" s="206">
        <v>18.93</v>
      </c>
    </row>
    <row r="375" spans="2:8" x14ac:dyDescent="0.25">
      <c r="B375" s="324"/>
      <c r="C375" s="324" t="s">
        <v>563</v>
      </c>
      <c r="D375" s="324" t="s">
        <v>564</v>
      </c>
      <c r="E375" s="325">
        <v>2068116</v>
      </c>
      <c r="F375" s="325">
        <v>1098346.77</v>
      </c>
      <c r="G375" s="325">
        <v>969769.23</v>
      </c>
      <c r="H375" s="364">
        <v>53.11</v>
      </c>
    </row>
    <row r="376" spans="2:8" x14ac:dyDescent="0.25">
      <c r="B376" s="3" t="s">
        <v>143</v>
      </c>
      <c r="C376" s="3" t="s">
        <v>563</v>
      </c>
      <c r="D376" s="3" t="s">
        <v>678</v>
      </c>
      <c r="E376" s="7">
        <v>600000</v>
      </c>
      <c r="F376" s="7">
        <v>5274.15</v>
      </c>
      <c r="G376" s="7">
        <v>594725.85</v>
      </c>
      <c r="H376" s="206">
        <v>0.88</v>
      </c>
    </row>
    <row r="377" spans="2:8" x14ac:dyDescent="0.25">
      <c r="B377" s="3" t="s">
        <v>277</v>
      </c>
      <c r="C377" s="3" t="s">
        <v>563</v>
      </c>
      <c r="D377" s="3" t="s">
        <v>441</v>
      </c>
      <c r="E377" s="7">
        <v>678892</v>
      </c>
      <c r="F377" s="7">
        <v>455752.08</v>
      </c>
      <c r="G377" s="7">
        <v>223139.92</v>
      </c>
      <c r="H377" s="206">
        <v>67.13</v>
      </c>
    </row>
    <row r="378" spans="2:8" x14ac:dyDescent="0.25">
      <c r="B378" s="3" t="s">
        <v>279</v>
      </c>
      <c r="C378" s="3" t="s">
        <v>563</v>
      </c>
      <c r="D378" s="3" t="s">
        <v>424</v>
      </c>
      <c r="E378" s="7">
        <v>789224</v>
      </c>
      <c r="F378" s="7">
        <v>637257.44999999995</v>
      </c>
      <c r="G378" s="7">
        <v>151966.54999999999</v>
      </c>
      <c r="H378" s="206">
        <v>80.739999999999995</v>
      </c>
    </row>
    <row r="379" spans="2:8" x14ac:dyDescent="0.25">
      <c r="B379" s="3" t="s">
        <v>168</v>
      </c>
      <c r="C379" s="3" t="s">
        <v>563</v>
      </c>
      <c r="D379" s="3" t="s">
        <v>425</v>
      </c>
      <c r="E379" s="7">
        <v>69563</v>
      </c>
      <c r="F379" s="7">
        <v>55891.94</v>
      </c>
      <c r="G379" s="7">
        <v>13671.06</v>
      </c>
      <c r="H379" s="206">
        <v>80.349999999999994</v>
      </c>
    </row>
    <row r="380" spans="2:8" x14ac:dyDescent="0.25">
      <c r="B380" s="3" t="s">
        <v>181</v>
      </c>
      <c r="C380" s="3" t="s">
        <v>563</v>
      </c>
      <c r="D380" s="3" t="s">
        <v>426</v>
      </c>
      <c r="E380" s="7">
        <v>719661</v>
      </c>
      <c r="F380" s="7">
        <v>581365.51</v>
      </c>
      <c r="G380" s="7">
        <v>138295.49</v>
      </c>
      <c r="H380" s="206">
        <v>80.78</v>
      </c>
    </row>
    <row r="381" spans="2:8" x14ac:dyDescent="0.25">
      <c r="B381" s="3" t="s">
        <v>281</v>
      </c>
      <c r="C381" s="3" t="s">
        <v>563</v>
      </c>
      <c r="D381" s="3" t="s">
        <v>427</v>
      </c>
      <c r="E381" s="7">
        <v>0</v>
      </c>
      <c r="F381" s="7">
        <v>63.09</v>
      </c>
      <c r="G381" s="7">
        <v>-63.09</v>
      </c>
      <c r="H381" s="206">
        <v>0</v>
      </c>
    </row>
    <row r="382" spans="2:8" x14ac:dyDescent="0.25">
      <c r="B382" s="4"/>
      <c r="C382" s="4" t="s">
        <v>565</v>
      </c>
      <c r="D382" s="4" t="s">
        <v>566</v>
      </c>
      <c r="E382" s="5">
        <v>675298</v>
      </c>
      <c r="F382" s="5">
        <v>457481.76</v>
      </c>
      <c r="G382" s="5">
        <v>217816.24</v>
      </c>
      <c r="H382" s="207">
        <v>67.75</v>
      </c>
    </row>
    <row r="383" spans="2:8" x14ac:dyDescent="0.25">
      <c r="B383" s="3" t="s">
        <v>277</v>
      </c>
      <c r="C383" s="3" t="s">
        <v>565</v>
      </c>
      <c r="D383" s="3" t="s">
        <v>441</v>
      </c>
      <c r="E383" s="7">
        <v>363460</v>
      </c>
      <c r="F383" s="7">
        <v>254053.44</v>
      </c>
      <c r="G383" s="7">
        <v>109406.56</v>
      </c>
      <c r="H383" s="206">
        <v>69.900000000000006</v>
      </c>
    </row>
    <row r="384" spans="2:8" x14ac:dyDescent="0.25">
      <c r="B384" s="3" t="s">
        <v>279</v>
      </c>
      <c r="C384" s="3" t="s">
        <v>565</v>
      </c>
      <c r="D384" s="3" t="s">
        <v>424</v>
      </c>
      <c r="E384" s="7">
        <v>311838</v>
      </c>
      <c r="F384" s="7">
        <v>203428.32</v>
      </c>
      <c r="G384" s="7">
        <v>108409.68</v>
      </c>
      <c r="H384" s="206">
        <v>65.239999999999995</v>
      </c>
    </row>
    <row r="385" spans="2:8" x14ac:dyDescent="0.25">
      <c r="B385" s="3" t="s">
        <v>181</v>
      </c>
      <c r="C385" s="3" t="s">
        <v>565</v>
      </c>
      <c r="D385" s="3" t="s">
        <v>426</v>
      </c>
      <c r="E385" s="7">
        <v>311838</v>
      </c>
      <c r="F385" s="7">
        <v>203428.32</v>
      </c>
      <c r="G385" s="7">
        <v>108409.68</v>
      </c>
      <c r="H385" s="206">
        <v>65.239999999999995</v>
      </c>
    </row>
    <row r="386" spans="2:8" x14ac:dyDescent="0.25">
      <c r="B386" s="3"/>
      <c r="C386" s="3" t="s">
        <v>567</v>
      </c>
      <c r="D386" s="3" t="s">
        <v>568</v>
      </c>
      <c r="E386" s="7">
        <v>316664</v>
      </c>
      <c r="F386" s="7">
        <v>224857.65</v>
      </c>
      <c r="G386" s="7">
        <v>91806.35</v>
      </c>
      <c r="H386" s="206">
        <v>71.010000000000005</v>
      </c>
    </row>
    <row r="387" spans="2:8" x14ac:dyDescent="0.25">
      <c r="B387" s="3" t="s">
        <v>277</v>
      </c>
      <c r="C387" s="3" t="s">
        <v>567</v>
      </c>
      <c r="D387" s="3" t="s">
        <v>441</v>
      </c>
      <c r="E387" s="7">
        <v>316664</v>
      </c>
      <c r="F387" s="7">
        <v>224857.65</v>
      </c>
      <c r="G387" s="7">
        <v>91806.35</v>
      </c>
      <c r="H387" s="206">
        <v>71.010000000000005</v>
      </c>
    </row>
    <row r="388" spans="2:8" x14ac:dyDescent="0.25">
      <c r="B388" s="3"/>
      <c r="C388" s="3" t="s">
        <v>569</v>
      </c>
      <c r="D388" s="3" t="s">
        <v>570</v>
      </c>
      <c r="E388" s="7">
        <v>161155</v>
      </c>
      <c r="F388" s="7">
        <v>130948.29</v>
      </c>
      <c r="G388" s="7">
        <v>30206.71</v>
      </c>
      <c r="H388" s="206">
        <v>81.260000000000005</v>
      </c>
    </row>
    <row r="389" spans="2:8" x14ac:dyDescent="0.25">
      <c r="B389" s="3" t="s">
        <v>277</v>
      </c>
      <c r="C389" s="3" t="s">
        <v>569</v>
      </c>
      <c r="D389" s="3" t="s">
        <v>441</v>
      </c>
      <c r="E389" s="7">
        <v>0</v>
      </c>
      <c r="F389" s="7">
        <v>4695.79</v>
      </c>
      <c r="G389" s="7">
        <v>-4695.79</v>
      </c>
      <c r="H389" s="206">
        <v>0</v>
      </c>
    </row>
    <row r="390" spans="2:8" x14ac:dyDescent="0.25">
      <c r="B390" s="3" t="s">
        <v>279</v>
      </c>
      <c r="C390" s="3" t="s">
        <v>569</v>
      </c>
      <c r="D390" s="3" t="s">
        <v>424</v>
      </c>
      <c r="E390" s="7">
        <v>161155</v>
      </c>
      <c r="F390" s="7">
        <v>126252.5</v>
      </c>
      <c r="G390" s="7">
        <v>34902.5</v>
      </c>
      <c r="H390" s="206">
        <v>78.34</v>
      </c>
    </row>
    <row r="391" spans="2:8" x14ac:dyDescent="0.25">
      <c r="B391" s="3" t="s">
        <v>181</v>
      </c>
      <c r="C391" s="3" t="s">
        <v>569</v>
      </c>
      <c r="D391" s="3" t="s">
        <v>426</v>
      </c>
      <c r="E391" s="7">
        <v>161155</v>
      </c>
      <c r="F391" s="7">
        <v>126252.5</v>
      </c>
      <c r="G391" s="7">
        <v>34902.5</v>
      </c>
      <c r="H391" s="206">
        <v>78.34</v>
      </c>
    </row>
    <row r="392" spans="2:8" x14ac:dyDescent="0.25">
      <c r="B392" s="3"/>
      <c r="C392" s="3" t="s">
        <v>571</v>
      </c>
      <c r="D392" s="3" t="s">
        <v>572</v>
      </c>
      <c r="E392" s="7">
        <v>46796</v>
      </c>
      <c r="F392" s="7">
        <v>24500</v>
      </c>
      <c r="G392" s="7">
        <v>22296</v>
      </c>
      <c r="H392" s="206">
        <v>52.35</v>
      </c>
    </row>
    <row r="393" spans="2:8" x14ac:dyDescent="0.25">
      <c r="B393" s="3" t="s">
        <v>277</v>
      </c>
      <c r="C393" s="3" t="s">
        <v>571</v>
      </c>
      <c r="D393" s="3" t="s">
        <v>441</v>
      </c>
      <c r="E393" s="7">
        <v>46796</v>
      </c>
      <c r="F393" s="7">
        <v>24500</v>
      </c>
      <c r="G393" s="7">
        <v>22296</v>
      </c>
      <c r="H393" s="206">
        <v>52.35</v>
      </c>
    </row>
    <row r="394" spans="2:8" x14ac:dyDescent="0.25">
      <c r="B394" s="3"/>
      <c r="C394" s="3" t="s">
        <v>573</v>
      </c>
      <c r="D394" s="3" t="s">
        <v>574</v>
      </c>
      <c r="E394" s="7">
        <v>33483</v>
      </c>
      <c r="F394" s="7">
        <v>9786.32</v>
      </c>
      <c r="G394" s="7">
        <v>23696.68</v>
      </c>
      <c r="H394" s="206">
        <v>29.23</v>
      </c>
    </row>
    <row r="395" spans="2:8" x14ac:dyDescent="0.25">
      <c r="B395" s="3" t="s">
        <v>279</v>
      </c>
      <c r="C395" s="3" t="s">
        <v>573</v>
      </c>
      <c r="D395" s="3" t="s">
        <v>424</v>
      </c>
      <c r="E395" s="7">
        <v>33483</v>
      </c>
      <c r="F395" s="7">
        <v>9786.32</v>
      </c>
      <c r="G395" s="7">
        <v>23696.68</v>
      </c>
      <c r="H395" s="206">
        <v>29.23</v>
      </c>
    </row>
    <row r="396" spans="2:8" x14ac:dyDescent="0.25">
      <c r="B396" s="3" t="s">
        <v>181</v>
      </c>
      <c r="C396" s="3" t="s">
        <v>573</v>
      </c>
      <c r="D396" s="3" t="s">
        <v>426</v>
      </c>
      <c r="E396" s="7">
        <v>33483</v>
      </c>
      <c r="F396" s="7">
        <v>9786.32</v>
      </c>
      <c r="G396" s="7">
        <v>23696.68</v>
      </c>
      <c r="H396" s="206">
        <v>29.23</v>
      </c>
    </row>
    <row r="397" spans="2:8" x14ac:dyDescent="0.25">
      <c r="B397" s="3"/>
      <c r="C397" s="3" t="s">
        <v>716</v>
      </c>
      <c r="D397" s="3" t="s">
        <v>778</v>
      </c>
      <c r="E397" s="7">
        <v>117200</v>
      </c>
      <c r="F397" s="7">
        <v>67364.5</v>
      </c>
      <c r="G397" s="7">
        <v>49835.5</v>
      </c>
      <c r="H397" s="206">
        <v>57.48</v>
      </c>
    </row>
    <row r="398" spans="2:8" x14ac:dyDescent="0.25">
      <c r="B398" s="3" t="s">
        <v>279</v>
      </c>
      <c r="C398" s="3" t="s">
        <v>716</v>
      </c>
      <c r="D398" s="3" t="s">
        <v>424</v>
      </c>
      <c r="E398" s="7">
        <v>117200</v>
      </c>
      <c r="F398" s="7">
        <v>67364.5</v>
      </c>
      <c r="G398" s="7">
        <v>49835.5</v>
      </c>
      <c r="H398" s="206">
        <v>57.48</v>
      </c>
    </row>
    <row r="399" spans="2:8" x14ac:dyDescent="0.25">
      <c r="B399" s="3" t="s">
        <v>181</v>
      </c>
      <c r="C399" s="3" t="s">
        <v>716</v>
      </c>
      <c r="D399" s="3" t="s">
        <v>426</v>
      </c>
      <c r="E399" s="7">
        <v>117200</v>
      </c>
      <c r="F399" s="7">
        <v>67364.5</v>
      </c>
      <c r="G399" s="7">
        <v>49835.5</v>
      </c>
      <c r="H399" s="206">
        <v>57.48</v>
      </c>
    </row>
    <row r="400" spans="2:8" x14ac:dyDescent="0.25">
      <c r="B400" s="4"/>
      <c r="C400" s="4" t="s">
        <v>575</v>
      </c>
      <c r="D400" s="4" t="s">
        <v>576</v>
      </c>
      <c r="E400" s="5">
        <v>201000</v>
      </c>
      <c r="F400" s="5">
        <v>114367.46</v>
      </c>
      <c r="G400" s="5">
        <v>86632.54</v>
      </c>
      <c r="H400" s="207">
        <v>56.9</v>
      </c>
    </row>
    <row r="401" spans="2:8" x14ac:dyDescent="0.25">
      <c r="B401" s="3" t="s">
        <v>277</v>
      </c>
      <c r="C401" s="3" t="s">
        <v>575</v>
      </c>
      <c r="D401" s="3" t="s">
        <v>441</v>
      </c>
      <c r="E401" s="7">
        <v>175000</v>
      </c>
      <c r="F401" s="7">
        <v>106923.2</v>
      </c>
      <c r="G401" s="7">
        <v>68076.800000000003</v>
      </c>
      <c r="H401" s="206">
        <v>61.1</v>
      </c>
    </row>
    <row r="402" spans="2:8" x14ac:dyDescent="0.25">
      <c r="B402" s="3" t="s">
        <v>279</v>
      </c>
      <c r="C402" s="3" t="s">
        <v>575</v>
      </c>
      <c r="D402" s="3" t="s">
        <v>424</v>
      </c>
      <c r="E402" s="7">
        <v>26000</v>
      </c>
      <c r="F402" s="7">
        <v>7348.26</v>
      </c>
      <c r="G402" s="7">
        <v>18651.740000000002</v>
      </c>
      <c r="H402" s="206">
        <v>28.26</v>
      </c>
    </row>
    <row r="403" spans="2:8" x14ac:dyDescent="0.25">
      <c r="B403" s="3" t="s">
        <v>168</v>
      </c>
      <c r="C403" s="3" t="s">
        <v>575</v>
      </c>
      <c r="D403" s="3" t="s">
        <v>425</v>
      </c>
      <c r="E403" s="7">
        <v>0</v>
      </c>
      <c r="F403" s="7">
        <v>273.82</v>
      </c>
      <c r="G403" s="7">
        <v>-273.82</v>
      </c>
      <c r="H403" s="206">
        <v>0</v>
      </c>
    </row>
    <row r="404" spans="2:8" x14ac:dyDescent="0.25">
      <c r="B404" s="3" t="s">
        <v>181</v>
      </c>
      <c r="C404" s="3" t="s">
        <v>575</v>
      </c>
      <c r="D404" s="3" t="s">
        <v>426</v>
      </c>
      <c r="E404" s="7">
        <v>26000</v>
      </c>
      <c r="F404" s="7">
        <v>7074.44</v>
      </c>
      <c r="G404" s="7">
        <v>18925.560000000001</v>
      </c>
      <c r="H404" s="206">
        <v>27.21</v>
      </c>
    </row>
    <row r="405" spans="2:8" x14ac:dyDescent="0.25">
      <c r="B405" s="3" t="s">
        <v>281</v>
      </c>
      <c r="C405" s="3" t="s">
        <v>575</v>
      </c>
      <c r="D405" s="3" t="s">
        <v>427</v>
      </c>
      <c r="E405" s="7">
        <v>0</v>
      </c>
      <c r="F405" s="7">
        <v>96</v>
      </c>
      <c r="G405" s="7">
        <v>-96</v>
      </c>
      <c r="H405" s="206">
        <v>0</v>
      </c>
    </row>
    <row r="406" spans="2:8" x14ac:dyDescent="0.25">
      <c r="B406" s="3"/>
      <c r="C406" s="3" t="s">
        <v>577</v>
      </c>
      <c r="D406" s="3" t="s">
        <v>578</v>
      </c>
      <c r="E406" s="7">
        <v>52000</v>
      </c>
      <c r="F406" s="7">
        <v>35164.879999999997</v>
      </c>
      <c r="G406" s="7">
        <v>16835.12</v>
      </c>
      <c r="H406" s="206">
        <v>67.62</v>
      </c>
    </row>
    <row r="407" spans="2:8" x14ac:dyDescent="0.25">
      <c r="B407" s="3" t="s">
        <v>277</v>
      </c>
      <c r="C407" s="3" t="s">
        <v>577</v>
      </c>
      <c r="D407" s="3" t="s">
        <v>441</v>
      </c>
      <c r="E407" s="7">
        <v>52000</v>
      </c>
      <c r="F407" s="7">
        <v>35164.879999999997</v>
      </c>
      <c r="G407" s="7">
        <v>16835.12</v>
      </c>
      <c r="H407" s="206">
        <v>67.62</v>
      </c>
    </row>
    <row r="408" spans="2:8" x14ac:dyDescent="0.25">
      <c r="B408" s="3"/>
      <c r="C408" s="3" t="s">
        <v>579</v>
      </c>
      <c r="D408" s="3" t="s">
        <v>580</v>
      </c>
      <c r="E408" s="7">
        <v>16000</v>
      </c>
      <c r="F408" s="7">
        <v>6950.87</v>
      </c>
      <c r="G408" s="7">
        <v>9049.1299999999992</v>
      </c>
      <c r="H408" s="206">
        <v>43.44</v>
      </c>
    </row>
    <row r="409" spans="2:8" x14ac:dyDescent="0.25">
      <c r="B409" s="3" t="s">
        <v>277</v>
      </c>
      <c r="C409" s="3" t="s">
        <v>579</v>
      </c>
      <c r="D409" s="3" t="s">
        <v>441</v>
      </c>
      <c r="E409" s="7">
        <v>16000</v>
      </c>
      <c r="F409" s="7">
        <v>6950.87</v>
      </c>
      <c r="G409" s="7">
        <v>9049.1299999999992</v>
      </c>
      <c r="H409" s="206">
        <v>43.44</v>
      </c>
    </row>
    <row r="410" spans="2:8" x14ac:dyDescent="0.25">
      <c r="B410" s="3"/>
      <c r="C410" s="3" t="s">
        <v>581</v>
      </c>
      <c r="D410" s="3" t="s">
        <v>582</v>
      </c>
      <c r="E410" s="7">
        <v>6000</v>
      </c>
      <c r="F410" s="7">
        <v>1910.13</v>
      </c>
      <c r="G410" s="7">
        <v>4089.87</v>
      </c>
      <c r="H410" s="206">
        <v>31.84</v>
      </c>
    </row>
    <row r="411" spans="2:8" x14ac:dyDescent="0.25">
      <c r="B411" s="3" t="s">
        <v>277</v>
      </c>
      <c r="C411" s="3" t="s">
        <v>581</v>
      </c>
      <c r="D411" s="3" t="s">
        <v>441</v>
      </c>
      <c r="E411" s="7">
        <v>6000</v>
      </c>
      <c r="F411" s="7">
        <v>1910.13</v>
      </c>
      <c r="G411" s="7">
        <v>4089.87</v>
      </c>
      <c r="H411" s="206">
        <v>31.84</v>
      </c>
    </row>
    <row r="412" spans="2:8" x14ac:dyDescent="0.25">
      <c r="B412" s="3"/>
      <c r="C412" s="3" t="s">
        <v>583</v>
      </c>
      <c r="D412" s="3" t="s">
        <v>584</v>
      </c>
      <c r="E412" s="7">
        <v>17000</v>
      </c>
      <c r="F412" s="7">
        <v>11940.11</v>
      </c>
      <c r="G412" s="7">
        <v>5059.8900000000003</v>
      </c>
      <c r="H412" s="206">
        <v>70.239999999999995</v>
      </c>
    </row>
    <row r="413" spans="2:8" x14ac:dyDescent="0.25">
      <c r="B413" s="3" t="s">
        <v>277</v>
      </c>
      <c r="C413" s="3" t="s">
        <v>583</v>
      </c>
      <c r="D413" s="3" t="s">
        <v>441</v>
      </c>
      <c r="E413" s="7">
        <v>17000</v>
      </c>
      <c r="F413" s="7">
        <v>10291.16</v>
      </c>
      <c r="G413" s="7">
        <v>6708.84</v>
      </c>
      <c r="H413" s="206">
        <v>60.54</v>
      </c>
    </row>
    <row r="414" spans="2:8" x14ac:dyDescent="0.25">
      <c r="B414" s="3" t="s">
        <v>279</v>
      </c>
      <c r="C414" s="3" t="s">
        <v>583</v>
      </c>
      <c r="D414" s="3" t="s">
        <v>424</v>
      </c>
      <c r="E414" s="7">
        <v>0</v>
      </c>
      <c r="F414" s="7">
        <v>1648.95</v>
      </c>
      <c r="G414" s="7">
        <v>-1648.95</v>
      </c>
      <c r="H414" s="206">
        <v>0</v>
      </c>
    </row>
    <row r="415" spans="2:8" x14ac:dyDescent="0.25">
      <c r="B415" s="3" t="s">
        <v>181</v>
      </c>
      <c r="C415" s="3" t="s">
        <v>583</v>
      </c>
      <c r="D415" s="3" t="s">
        <v>426</v>
      </c>
      <c r="E415" s="7">
        <v>0</v>
      </c>
      <c r="F415" s="7">
        <v>1648.95</v>
      </c>
      <c r="G415" s="7">
        <v>-1648.95</v>
      </c>
      <c r="H415" s="206">
        <v>0</v>
      </c>
    </row>
    <row r="416" spans="2:8" x14ac:dyDescent="0.25">
      <c r="B416" s="3"/>
      <c r="C416" s="3" t="s">
        <v>585</v>
      </c>
      <c r="D416" s="3" t="s">
        <v>586</v>
      </c>
      <c r="E416" s="7">
        <v>42000</v>
      </c>
      <c r="F416" s="7">
        <v>29750</v>
      </c>
      <c r="G416" s="7">
        <v>12250</v>
      </c>
      <c r="H416" s="206">
        <v>70.83</v>
      </c>
    </row>
    <row r="417" spans="2:8" x14ac:dyDescent="0.25">
      <c r="B417" s="3" t="s">
        <v>277</v>
      </c>
      <c r="C417" s="3" t="s">
        <v>585</v>
      </c>
      <c r="D417" s="3" t="s">
        <v>441</v>
      </c>
      <c r="E417" s="7">
        <v>42000</v>
      </c>
      <c r="F417" s="7">
        <v>29750</v>
      </c>
      <c r="G417" s="7">
        <v>12250</v>
      </c>
      <c r="H417" s="206">
        <v>70.83</v>
      </c>
    </row>
    <row r="418" spans="2:8" x14ac:dyDescent="0.25">
      <c r="B418" s="3"/>
      <c r="C418" s="3" t="s">
        <v>587</v>
      </c>
      <c r="D418" s="3" t="s">
        <v>588</v>
      </c>
      <c r="E418" s="7">
        <v>13000</v>
      </c>
      <c r="F418" s="7">
        <v>8960</v>
      </c>
      <c r="G418" s="7">
        <v>4040</v>
      </c>
      <c r="H418" s="206">
        <v>68.92</v>
      </c>
    </row>
    <row r="419" spans="2:8" x14ac:dyDescent="0.25">
      <c r="B419" s="3" t="s">
        <v>277</v>
      </c>
      <c r="C419" s="3" t="s">
        <v>587</v>
      </c>
      <c r="D419" s="3" t="s">
        <v>441</v>
      </c>
      <c r="E419" s="7">
        <v>13000</v>
      </c>
      <c r="F419" s="7">
        <v>8960</v>
      </c>
      <c r="G419" s="7">
        <v>4040</v>
      </c>
      <c r="H419" s="206">
        <v>68.92</v>
      </c>
    </row>
    <row r="420" spans="2:8" x14ac:dyDescent="0.25">
      <c r="B420" s="3"/>
      <c r="C420" s="3" t="s">
        <v>589</v>
      </c>
      <c r="D420" s="3" t="s">
        <v>590</v>
      </c>
      <c r="E420" s="7">
        <v>29000</v>
      </c>
      <c r="F420" s="7">
        <v>12696.16</v>
      </c>
      <c r="G420" s="7">
        <v>16303.84</v>
      </c>
      <c r="H420" s="206">
        <v>43.78</v>
      </c>
    </row>
    <row r="421" spans="2:8" x14ac:dyDescent="0.25">
      <c r="B421" s="3" t="s">
        <v>277</v>
      </c>
      <c r="C421" s="3" t="s">
        <v>589</v>
      </c>
      <c r="D421" s="3" t="s">
        <v>441</v>
      </c>
      <c r="E421" s="7">
        <v>29000</v>
      </c>
      <c r="F421" s="7">
        <v>12696.16</v>
      </c>
      <c r="G421" s="7">
        <v>16303.84</v>
      </c>
      <c r="H421" s="206">
        <v>43.78</v>
      </c>
    </row>
    <row r="422" spans="2:8" x14ac:dyDescent="0.25">
      <c r="B422" s="3"/>
      <c r="C422" s="3" t="s">
        <v>591</v>
      </c>
      <c r="D422" s="3" t="s">
        <v>681</v>
      </c>
      <c r="E422" s="7">
        <v>12000</v>
      </c>
      <c r="F422" s="7">
        <v>5795.31</v>
      </c>
      <c r="G422" s="7">
        <v>6204.69</v>
      </c>
      <c r="H422" s="206">
        <v>48.29</v>
      </c>
    </row>
    <row r="423" spans="2:8" x14ac:dyDescent="0.25">
      <c r="B423" s="3" t="s">
        <v>279</v>
      </c>
      <c r="C423" s="3" t="s">
        <v>591</v>
      </c>
      <c r="D423" s="3" t="s">
        <v>424</v>
      </c>
      <c r="E423" s="7">
        <v>12000</v>
      </c>
      <c r="F423" s="7">
        <v>5699.31</v>
      </c>
      <c r="G423" s="7">
        <v>6300.69</v>
      </c>
      <c r="H423" s="206">
        <v>47.49</v>
      </c>
    </row>
    <row r="424" spans="2:8" x14ac:dyDescent="0.25">
      <c r="B424" s="3" t="s">
        <v>168</v>
      </c>
      <c r="C424" s="3" t="s">
        <v>591</v>
      </c>
      <c r="D424" s="3" t="s">
        <v>425</v>
      </c>
      <c r="E424" s="7">
        <v>0</v>
      </c>
      <c r="F424" s="7">
        <v>273.82</v>
      </c>
      <c r="G424" s="7">
        <v>-273.82</v>
      </c>
      <c r="H424" s="206">
        <v>0</v>
      </c>
    </row>
    <row r="425" spans="2:8" x14ac:dyDescent="0.25">
      <c r="B425" s="3" t="s">
        <v>181</v>
      </c>
      <c r="C425" s="3" t="s">
        <v>591</v>
      </c>
      <c r="D425" s="3" t="s">
        <v>426</v>
      </c>
      <c r="E425" s="7">
        <v>12000</v>
      </c>
      <c r="F425" s="7">
        <v>5425.49</v>
      </c>
      <c r="G425" s="7">
        <v>6574.51</v>
      </c>
      <c r="H425" s="206">
        <v>45.21</v>
      </c>
    </row>
    <row r="426" spans="2:8" x14ac:dyDescent="0.25">
      <c r="B426" s="3" t="s">
        <v>281</v>
      </c>
      <c r="C426" s="3" t="s">
        <v>591</v>
      </c>
      <c r="D426" s="3" t="s">
        <v>427</v>
      </c>
      <c r="E426" s="7">
        <v>0</v>
      </c>
      <c r="F426" s="7">
        <v>96</v>
      </c>
      <c r="G426" s="7">
        <v>-96</v>
      </c>
      <c r="H426" s="206">
        <v>0</v>
      </c>
    </row>
    <row r="427" spans="2:8" x14ac:dyDescent="0.25">
      <c r="B427" s="3"/>
      <c r="C427" s="3" t="s">
        <v>592</v>
      </c>
      <c r="D427" s="3" t="s">
        <v>717</v>
      </c>
      <c r="E427" s="7">
        <v>14000</v>
      </c>
      <c r="F427" s="7">
        <v>1200</v>
      </c>
      <c r="G427" s="7">
        <v>12800</v>
      </c>
      <c r="H427" s="206">
        <v>8.57</v>
      </c>
    </row>
    <row r="428" spans="2:8" x14ac:dyDescent="0.25">
      <c r="B428" s="3" t="s">
        <v>277</v>
      </c>
      <c r="C428" s="3" t="s">
        <v>592</v>
      </c>
      <c r="D428" s="3" t="s">
        <v>441</v>
      </c>
      <c r="E428" s="7">
        <v>0</v>
      </c>
      <c r="F428" s="7">
        <v>1200</v>
      </c>
      <c r="G428" s="7">
        <v>-1200</v>
      </c>
      <c r="H428" s="206">
        <v>0</v>
      </c>
    </row>
    <row r="429" spans="2:8" x14ac:dyDescent="0.25">
      <c r="B429" s="3" t="s">
        <v>279</v>
      </c>
      <c r="C429" s="3" t="s">
        <v>592</v>
      </c>
      <c r="D429" s="3" t="s">
        <v>424</v>
      </c>
      <c r="E429" s="7">
        <v>14000</v>
      </c>
      <c r="F429" s="7">
        <v>0</v>
      </c>
      <c r="G429" s="7">
        <v>14000</v>
      </c>
      <c r="H429" s="206">
        <v>0</v>
      </c>
    </row>
    <row r="430" spans="2:8" x14ac:dyDescent="0.25">
      <c r="B430" s="3" t="s">
        <v>181</v>
      </c>
      <c r="C430" s="3" t="s">
        <v>592</v>
      </c>
      <c r="D430" s="3" t="s">
        <v>426</v>
      </c>
      <c r="E430" s="7">
        <v>14000</v>
      </c>
      <c r="F430" s="7">
        <v>0</v>
      </c>
      <c r="G430" s="7">
        <v>14000</v>
      </c>
      <c r="H430" s="206">
        <v>0</v>
      </c>
    </row>
    <row r="431" spans="2:8" x14ac:dyDescent="0.25">
      <c r="B431" s="324"/>
      <c r="C431" s="324" t="s">
        <v>593</v>
      </c>
      <c r="D431" s="324" t="s">
        <v>232</v>
      </c>
      <c r="E431" s="325">
        <v>1105000</v>
      </c>
      <c r="F431" s="325">
        <v>456682.88</v>
      </c>
      <c r="G431" s="325">
        <v>648317.12</v>
      </c>
      <c r="H431" s="364">
        <v>41.33</v>
      </c>
    </row>
    <row r="432" spans="2:8" x14ac:dyDescent="0.25">
      <c r="B432" s="3" t="s">
        <v>143</v>
      </c>
      <c r="C432" s="3" t="s">
        <v>593</v>
      </c>
      <c r="D432" s="3" t="s">
        <v>678</v>
      </c>
      <c r="E432" s="7">
        <v>600000</v>
      </c>
      <c r="F432" s="7">
        <v>5274.15</v>
      </c>
      <c r="G432" s="7">
        <v>594725.85</v>
      </c>
      <c r="H432" s="206">
        <v>0.88</v>
      </c>
    </row>
    <row r="433" spans="2:8" x14ac:dyDescent="0.25">
      <c r="B433" s="3" t="s">
        <v>277</v>
      </c>
      <c r="C433" s="3" t="s">
        <v>593</v>
      </c>
      <c r="D433" s="3" t="s">
        <v>441</v>
      </c>
      <c r="E433" s="7">
        <v>53614</v>
      </c>
      <c r="F433" s="7">
        <v>24960.77</v>
      </c>
      <c r="G433" s="7">
        <v>28653.23</v>
      </c>
      <c r="H433" s="206">
        <v>46.56</v>
      </c>
    </row>
    <row r="434" spans="2:8" x14ac:dyDescent="0.25">
      <c r="B434" s="3" t="s">
        <v>279</v>
      </c>
      <c r="C434" s="3" t="s">
        <v>593</v>
      </c>
      <c r="D434" s="3" t="s">
        <v>424</v>
      </c>
      <c r="E434" s="7">
        <v>451386</v>
      </c>
      <c r="F434" s="7">
        <v>426480.87</v>
      </c>
      <c r="G434" s="7">
        <v>24905.13</v>
      </c>
      <c r="H434" s="206">
        <v>94.48</v>
      </c>
    </row>
    <row r="435" spans="2:8" x14ac:dyDescent="0.25">
      <c r="B435" s="3" t="s">
        <v>168</v>
      </c>
      <c r="C435" s="3" t="s">
        <v>593</v>
      </c>
      <c r="D435" s="3" t="s">
        <v>425</v>
      </c>
      <c r="E435" s="7">
        <v>69563</v>
      </c>
      <c r="F435" s="7">
        <v>55618.12</v>
      </c>
      <c r="G435" s="7">
        <v>13944.88</v>
      </c>
      <c r="H435" s="206">
        <v>79.95</v>
      </c>
    </row>
    <row r="436" spans="2:8" x14ac:dyDescent="0.25">
      <c r="B436" s="3" t="s">
        <v>181</v>
      </c>
      <c r="C436" s="3" t="s">
        <v>593</v>
      </c>
      <c r="D436" s="3" t="s">
        <v>426</v>
      </c>
      <c r="E436" s="7">
        <v>381823</v>
      </c>
      <c r="F436" s="7">
        <v>370862.75</v>
      </c>
      <c r="G436" s="7">
        <v>10960.25</v>
      </c>
      <c r="H436" s="206">
        <v>97.13</v>
      </c>
    </row>
    <row r="437" spans="2:8" x14ac:dyDescent="0.25">
      <c r="B437" s="3" t="s">
        <v>281</v>
      </c>
      <c r="C437" s="3" t="s">
        <v>593</v>
      </c>
      <c r="D437" s="3" t="s">
        <v>427</v>
      </c>
      <c r="E437" s="7">
        <v>0</v>
      </c>
      <c r="F437" s="7">
        <v>-32.909999999999997</v>
      </c>
      <c r="G437" s="7">
        <v>32.909999999999997</v>
      </c>
      <c r="H437" s="206">
        <v>0</v>
      </c>
    </row>
    <row r="438" spans="2:8" x14ac:dyDescent="0.25">
      <c r="B438" s="3"/>
      <c r="C438" s="3" t="s">
        <v>594</v>
      </c>
      <c r="D438" s="3" t="s">
        <v>595</v>
      </c>
      <c r="E438" s="7">
        <v>680000</v>
      </c>
      <c r="F438" s="7">
        <v>57369.63</v>
      </c>
      <c r="G438" s="7">
        <v>622630.37</v>
      </c>
      <c r="H438" s="206">
        <v>8.44</v>
      </c>
    </row>
    <row r="439" spans="2:8" x14ac:dyDescent="0.25">
      <c r="B439" s="3" t="s">
        <v>143</v>
      </c>
      <c r="C439" s="3" t="s">
        <v>594</v>
      </c>
      <c r="D439" s="3" t="s">
        <v>678</v>
      </c>
      <c r="E439" s="7">
        <v>600000</v>
      </c>
      <c r="F439" s="7">
        <v>0</v>
      </c>
      <c r="G439" s="7">
        <v>600000</v>
      </c>
      <c r="H439" s="206">
        <v>0</v>
      </c>
    </row>
    <row r="440" spans="2:8" x14ac:dyDescent="0.25">
      <c r="B440" s="3" t="s">
        <v>279</v>
      </c>
      <c r="C440" s="3" t="s">
        <v>594</v>
      </c>
      <c r="D440" s="3" t="s">
        <v>424</v>
      </c>
      <c r="E440" s="7">
        <v>80000</v>
      </c>
      <c r="F440" s="7">
        <v>57369.63</v>
      </c>
      <c r="G440" s="7">
        <v>22630.37</v>
      </c>
      <c r="H440" s="206">
        <v>71.709999999999994</v>
      </c>
    </row>
    <row r="441" spans="2:8" x14ac:dyDescent="0.25">
      <c r="B441" s="3" t="s">
        <v>181</v>
      </c>
      <c r="C441" s="3" t="s">
        <v>594</v>
      </c>
      <c r="D441" s="3" t="s">
        <v>426</v>
      </c>
      <c r="E441" s="7">
        <v>80000</v>
      </c>
      <c r="F441" s="7">
        <v>57369.63</v>
      </c>
      <c r="G441" s="7">
        <v>22630.37</v>
      </c>
      <c r="H441" s="206">
        <v>71.709999999999994</v>
      </c>
    </row>
    <row r="442" spans="2:8" x14ac:dyDescent="0.25">
      <c r="B442" s="3"/>
      <c r="C442" s="3" t="s">
        <v>596</v>
      </c>
      <c r="D442" s="3" t="s">
        <v>597</v>
      </c>
      <c r="E442" s="7">
        <v>27001</v>
      </c>
      <c r="F442" s="7">
        <v>22546.58</v>
      </c>
      <c r="G442" s="7">
        <v>4454.42</v>
      </c>
      <c r="H442" s="206">
        <v>83.5</v>
      </c>
    </row>
    <row r="443" spans="2:8" x14ac:dyDescent="0.25">
      <c r="B443" s="3" t="s">
        <v>279</v>
      </c>
      <c r="C443" s="3" t="s">
        <v>596</v>
      </c>
      <c r="D443" s="3" t="s">
        <v>424</v>
      </c>
      <c r="E443" s="7">
        <v>27001</v>
      </c>
      <c r="F443" s="7">
        <v>22578.38</v>
      </c>
      <c r="G443" s="7">
        <v>4422.62</v>
      </c>
      <c r="H443" s="206">
        <v>83.62</v>
      </c>
    </row>
    <row r="444" spans="2:8" x14ac:dyDescent="0.25">
      <c r="B444" s="3" t="s">
        <v>168</v>
      </c>
      <c r="C444" s="3" t="s">
        <v>596</v>
      </c>
      <c r="D444" s="3" t="s">
        <v>425</v>
      </c>
      <c r="E444" s="7">
        <v>16057</v>
      </c>
      <c r="F444" s="7">
        <v>10928.21</v>
      </c>
      <c r="G444" s="7">
        <v>5128.79</v>
      </c>
      <c r="H444" s="206">
        <v>68.06</v>
      </c>
    </row>
    <row r="445" spans="2:8" x14ac:dyDescent="0.25">
      <c r="B445" s="3" t="s">
        <v>181</v>
      </c>
      <c r="C445" s="3" t="s">
        <v>596</v>
      </c>
      <c r="D445" s="3" t="s">
        <v>426</v>
      </c>
      <c r="E445" s="7">
        <v>10944</v>
      </c>
      <c r="F445" s="7">
        <v>11650.17</v>
      </c>
      <c r="G445" s="7">
        <v>-706.17</v>
      </c>
      <c r="H445" s="206">
        <v>106.45</v>
      </c>
    </row>
    <row r="446" spans="2:8" x14ac:dyDescent="0.25">
      <c r="B446" s="3" t="s">
        <v>281</v>
      </c>
      <c r="C446" s="3" t="s">
        <v>596</v>
      </c>
      <c r="D446" s="3" t="s">
        <v>427</v>
      </c>
      <c r="E446" s="7">
        <v>0</v>
      </c>
      <c r="F446" s="7">
        <v>-31.8</v>
      </c>
      <c r="G446" s="7">
        <v>31.8</v>
      </c>
      <c r="H446" s="206">
        <v>0</v>
      </c>
    </row>
    <row r="447" spans="2:8" x14ac:dyDescent="0.25">
      <c r="B447" s="3"/>
      <c r="C447" s="3" t="s">
        <v>598</v>
      </c>
      <c r="D447" s="3" t="s">
        <v>599</v>
      </c>
      <c r="E447" s="7">
        <v>8000</v>
      </c>
      <c r="F447" s="7">
        <v>6261</v>
      </c>
      <c r="G447" s="7">
        <v>1739</v>
      </c>
      <c r="H447" s="206">
        <v>78.260000000000005</v>
      </c>
    </row>
    <row r="448" spans="2:8" x14ac:dyDescent="0.25">
      <c r="B448" s="3" t="s">
        <v>279</v>
      </c>
      <c r="C448" s="3" t="s">
        <v>598</v>
      </c>
      <c r="D448" s="3" t="s">
        <v>424</v>
      </c>
      <c r="E448" s="7">
        <v>8000</v>
      </c>
      <c r="F448" s="7">
        <v>6261</v>
      </c>
      <c r="G448" s="7">
        <v>1739</v>
      </c>
      <c r="H448" s="206">
        <v>78.260000000000005</v>
      </c>
    </row>
    <row r="449" spans="2:8" x14ac:dyDescent="0.25">
      <c r="B449" s="3" t="s">
        <v>181</v>
      </c>
      <c r="C449" s="3" t="s">
        <v>598</v>
      </c>
      <c r="D449" s="3" t="s">
        <v>426</v>
      </c>
      <c r="E449" s="7">
        <v>8000</v>
      </c>
      <c r="F449" s="7">
        <v>6261</v>
      </c>
      <c r="G449" s="7">
        <v>1739</v>
      </c>
      <c r="H449" s="206">
        <v>78.260000000000005</v>
      </c>
    </row>
    <row r="450" spans="2:8" x14ac:dyDescent="0.25">
      <c r="B450" s="3"/>
      <c r="C450" s="3" t="s">
        <v>600</v>
      </c>
      <c r="D450" s="3" t="s">
        <v>779</v>
      </c>
      <c r="E450" s="7">
        <v>279040</v>
      </c>
      <c r="F450" s="7">
        <v>311901.68</v>
      </c>
      <c r="G450" s="7">
        <v>-32861.68</v>
      </c>
      <c r="H450" s="206">
        <v>111.78</v>
      </c>
    </row>
    <row r="451" spans="2:8" x14ac:dyDescent="0.25">
      <c r="B451" s="3" t="s">
        <v>277</v>
      </c>
      <c r="C451" s="3" t="s">
        <v>600</v>
      </c>
      <c r="D451" s="3" t="s">
        <v>441</v>
      </c>
      <c r="E451" s="7">
        <v>45614</v>
      </c>
      <c r="F451" s="7">
        <v>16523</v>
      </c>
      <c r="G451" s="7">
        <v>29091</v>
      </c>
      <c r="H451" s="206">
        <v>36.22</v>
      </c>
    </row>
    <row r="452" spans="2:8" x14ac:dyDescent="0.25">
      <c r="B452" s="3" t="s">
        <v>279</v>
      </c>
      <c r="C452" s="3" t="s">
        <v>600</v>
      </c>
      <c r="D452" s="3" t="s">
        <v>424</v>
      </c>
      <c r="E452" s="7">
        <v>233426</v>
      </c>
      <c r="F452" s="7">
        <v>295378.68</v>
      </c>
      <c r="G452" s="7">
        <v>-61952.68</v>
      </c>
      <c r="H452" s="206">
        <v>126.54</v>
      </c>
    </row>
    <row r="453" spans="2:8" x14ac:dyDescent="0.25">
      <c r="B453" s="3" t="s">
        <v>168</v>
      </c>
      <c r="C453" s="3" t="s">
        <v>600</v>
      </c>
      <c r="D453" s="3" t="s">
        <v>425</v>
      </c>
      <c r="E453" s="7">
        <v>39056</v>
      </c>
      <c r="F453" s="7">
        <v>34431.06</v>
      </c>
      <c r="G453" s="7">
        <v>4624.9399999999996</v>
      </c>
      <c r="H453" s="206">
        <v>88.16</v>
      </c>
    </row>
    <row r="454" spans="2:8" x14ac:dyDescent="0.25">
      <c r="B454" s="3" t="s">
        <v>181</v>
      </c>
      <c r="C454" s="3" t="s">
        <v>600</v>
      </c>
      <c r="D454" s="3" t="s">
        <v>426</v>
      </c>
      <c r="E454" s="7">
        <v>194370</v>
      </c>
      <c r="F454" s="7">
        <v>260947.62</v>
      </c>
      <c r="G454" s="7">
        <v>-66577.62</v>
      </c>
      <c r="H454" s="206">
        <v>134.25</v>
      </c>
    </row>
    <row r="455" spans="2:8" x14ac:dyDescent="0.25">
      <c r="B455" s="3"/>
      <c r="C455" s="3" t="s">
        <v>601</v>
      </c>
      <c r="D455" s="3" t="s">
        <v>602</v>
      </c>
      <c r="E455" s="7">
        <v>16000</v>
      </c>
      <c r="F455" s="7">
        <v>9506.9699999999993</v>
      </c>
      <c r="G455" s="7">
        <v>6493.03</v>
      </c>
      <c r="H455" s="206">
        <v>59.42</v>
      </c>
    </row>
    <row r="456" spans="2:8" x14ac:dyDescent="0.25">
      <c r="B456" s="3" t="s">
        <v>277</v>
      </c>
      <c r="C456" s="3" t="s">
        <v>601</v>
      </c>
      <c r="D456" s="3" t="s">
        <v>441</v>
      </c>
      <c r="E456" s="7">
        <v>8000</v>
      </c>
      <c r="F456" s="7">
        <v>8437.77</v>
      </c>
      <c r="G456" s="7">
        <v>-437.77</v>
      </c>
      <c r="H456" s="206">
        <v>105.47</v>
      </c>
    </row>
    <row r="457" spans="2:8" x14ac:dyDescent="0.25">
      <c r="B457" s="3" t="s">
        <v>279</v>
      </c>
      <c r="C457" s="3" t="s">
        <v>601</v>
      </c>
      <c r="D457" s="3" t="s">
        <v>424</v>
      </c>
      <c r="E457" s="7">
        <v>8000</v>
      </c>
      <c r="F457" s="7">
        <v>1069.2</v>
      </c>
      <c r="G457" s="7">
        <v>6930.8</v>
      </c>
      <c r="H457" s="206">
        <v>13.37</v>
      </c>
    </row>
    <row r="458" spans="2:8" x14ac:dyDescent="0.25">
      <c r="B458" s="3" t="s">
        <v>181</v>
      </c>
      <c r="C458" s="3" t="s">
        <v>601</v>
      </c>
      <c r="D458" s="3" t="s">
        <v>426</v>
      </c>
      <c r="E458" s="7">
        <v>8000</v>
      </c>
      <c r="F458" s="7">
        <v>1069.2</v>
      </c>
      <c r="G458" s="7">
        <v>6930.8</v>
      </c>
      <c r="H458" s="206">
        <v>13.37</v>
      </c>
    </row>
    <row r="459" spans="2:8" x14ac:dyDescent="0.25">
      <c r="B459" s="3"/>
      <c r="C459" s="3" t="s">
        <v>603</v>
      </c>
      <c r="D459" s="3" t="s">
        <v>604</v>
      </c>
      <c r="E459" s="7">
        <v>30000</v>
      </c>
      <c r="F459" s="7">
        <v>3156</v>
      </c>
      <c r="G459" s="7">
        <v>26844</v>
      </c>
      <c r="H459" s="206">
        <v>10.52</v>
      </c>
    </row>
    <row r="460" spans="2:8" x14ac:dyDescent="0.25">
      <c r="B460" s="3" t="s">
        <v>279</v>
      </c>
      <c r="C460" s="3" t="s">
        <v>603</v>
      </c>
      <c r="D460" s="3" t="s">
        <v>424</v>
      </c>
      <c r="E460" s="7">
        <v>30000</v>
      </c>
      <c r="F460" s="7">
        <v>3156</v>
      </c>
      <c r="G460" s="7">
        <v>26844</v>
      </c>
      <c r="H460" s="206">
        <v>10.52</v>
      </c>
    </row>
    <row r="461" spans="2:8" x14ac:dyDescent="0.25">
      <c r="B461" s="3" t="s">
        <v>181</v>
      </c>
      <c r="C461" s="3" t="s">
        <v>603</v>
      </c>
      <c r="D461" s="3" t="s">
        <v>426</v>
      </c>
      <c r="E461" s="7">
        <v>30000</v>
      </c>
      <c r="F461" s="7">
        <v>3156</v>
      </c>
      <c r="G461" s="7">
        <v>26844</v>
      </c>
      <c r="H461" s="206">
        <v>10.52</v>
      </c>
    </row>
    <row r="462" spans="2:8" x14ac:dyDescent="0.25">
      <c r="B462" s="3"/>
      <c r="C462" s="3" t="s">
        <v>605</v>
      </c>
      <c r="D462" s="3" t="s">
        <v>606</v>
      </c>
      <c r="E462" s="7">
        <v>16259</v>
      </c>
      <c r="F462" s="7">
        <v>4892.3999999999996</v>
      </c>
      <c r="G462" s="7">
        <v>11366.6</v>
      </c>
      <c r="H462" s="206">
        <v>30.09</v>
      </c>
    </row>
    <row r="463" spans="2:8" x14ac:dyDescent="0.25">
      <c r="B463" s="3" t="s">
        <v>279</v>
      </c>
      <c r="C463" s="3" t="s">
        <v>605</v>
      </c>
      <c r="D463" s="3" t="s">
        <v>424</v>
      </c>
      <c r="E463" s="7">
        <v>16259</v>
      </c>
      <c r="F463" s="7">
        <v>4892.3999999999996</v>
      </c>
      <c r="G463" s="7">
        <v>11366.6</v>
      </c>
      <c r="H463" s="206">
        <v>30.09</v>
      </c>
    </row>
    <row r="464" spans="2:8" x14ac:dyDescent="0.25">
      <c r="B464" s="3" t="s">
        <v>181</v>
      </c>
      <c r="C464" s="3" t="s">
        <v>605</v>
      </c>
      <c r="D464" s="3" t="s">
        <v>426</v>
      </c>
      <c r="E464" s="7">
        <v>16259</v>
      </c>
      <c r="F464" s="7">
        <v>4892.3999999999996</v>
      </c>
      <c r="G464" s="7">
        <v>11366.6</v>
      </c>
      <c r="H464" s="206">
        <v>30.09</v>
      </c>
    </row>
    <row r="465" spans="2:8" x14ac:dyDescent="0.25">
      <c r="B465" s="3"/>
      <c r="C465" s="3" t="s">
        <v>607</v>
      </c>
      <c r="D465" s="3" t="s">
        <v>608</v>
      </c>
      <c r="E465" s="7">
        <v>28700</v>
      </c>
      <c r="F465" s="7">
        <v>22838.25</v>
      </c>
      <c r="G465" s="7">
        <v>5861.75</v>
      </c>
      <c r="H465" s="206">
        <v>79.58</v>
      </c>
    </row>
    <row r="466" spans="2:8" x14ac:dyDescent="0.25">
      <c r="B466" s="3" t="s">
        <v>143</v>
      </c>
      <c r="C466" s="3" t="s">
        <v>607</v>
      </c>
      <c r="D466" s="3" t="s">
        <v>678</v>
      </c>
      <c r="E466" s="7">
        <v>0</v>
      </c>
      <c r="F466" s="7">
        <v>5274.15</v>
      </c>
      <c r="G466" s="7">
        <v>-5274.15</v>
      </c>
      <c r="H466" s="206">
        <v>0</v>
      </c>
    </row>
    <row r="467" spans="2:8" x14ac:dyDescent="0.25">
      <c r="B467" s="3" t="s">
        <v>279</v>
      </c>
      <c r="C467" s="3" t="s">
        <v>607</v>
      </c>
      <c r="D467" s="3" t="s">
        <v>424</v>
      </c>
      <c r="E467" s="7">
        <v>28700</v>
      </c>
      <c r="F467" s="7">
        <v>17565.21</v>
      </c>
      <c r="G467" s="7">
        <v>11134.79</v>
      </c>
      <c r="H467" s="206">
        <v>61.2</v>
      </c>
    </row>
    <row r="468" spans="2:8" x14ac:dyDescent="0.25">
      <c r="B468" s="3" t="s">
        <v>181</v>
      </c>
      <c r="C468" s="3" t="s">
        <v>607</v>
      </c>
      <c r="D468" s="3" t="s">
        <v>426</v>
      </c>
      <c r="E468" s="7">
        <v>28700</v>
      </c>
      <c r="F468" s="7">
        <v>17565.21</v>
      </c>
      <c r="G468" s="7">
        <v>11134.79</v>
      </c>
      <c r="H468" s="206">
        <v>61.2</v>
      </c>
    </row>
    <row r="469" spans="2:8" x14ac:dyDescent="0.25">
      <c r="B469" s="3" t="s">
        <v>281</v>
      </c>
      <c r="C469" s="3" t="s">
        <v>607</v>
      </c>
      <c r="D469" s="3" t="s">
        <v>427</v>
      </c>
      <c r="E469" s="7">
        <v>0</v>
      </c>
      <c r="F469" s="7">
        <v>-1.1100000000000001</v>
      </c>
      <c r="G469" s="7">
        <v>1.1100000000000001</v>
      </c>
      <c r="H469" s="206">
        <v>0</v>
      </c>
    </row>
    <row r="470" spans="2:8" x14ac:dyDescent="0.25">
      <c r="B470" s="3"/>
      <c r="C470" s="3" t="s">
        <v>609</v>
      </c>
      <c r="D470" s="3" t="s">
        <v>610</v>
      </c>
      <c r="E470" s="7">
        <v>20000</v>
      </c>
      <c r="F470" s="7">
        <v>18210.37</v>
      </c>
      <c r="G470" s="7">
        <v>1789.63</v>
      </c>
      <c r="H470" s="206">
        <v>91.05</v>
      </c>
    </row>
    <row r="471" spans="2:8" x14ac:dyDescent="0.25">
      <c r="B471" s="3" t="s">
        <v>279</v>
      </c>
      <c r="C471" s="3" t="s">
        <v>609</v>
      </c>
      <c r="D471" s="3" t="s">
        <v>424</v>
      </c>
      <c r="E471" s="7">
        <v>20000</v>
      </c>
      <c r="F471" s="7">
        <v>18210.37</v>
      </c>
      <c r="G471" s="7">
        <v>1789.63</v>
      </c>
      <c r="H471" s="206">
        <v>91.05</v>
      </c>
    </row>
    <row r="472" spans="2:8" x14ac:dyDescent="0.25">
      <c r="B472" s="3" t="s">
        <v>168</v>
      </c>
      <c r="C472" s="3" t="s">
        <v>609</v>
      </c>
      <c r="D472" s="3" t="s">
        <v>425</v>
      </c>
      <c r="E472" s="7">
        <v>14450</v>
      </c>
      <c r="F472" s="7">
        <v>10258.85</v>
      </c>
      <c r="G472" s="7">
        <v>4191.1499999999996</v>
      </c>
      <c r="H472" s="206">
        <v>71</v>
      </c>
    </row>
    <row r="473" spans="2:8" x14ac:dyDescent="0.25">
      <c r="B473" s="3" t="s">
        <v>181</v>
      </c>
      <c r="C473" s="3" t="s">
        <v>609</v>
      </c>
      <c r="D473" s="3" t="s">
        <v>426</v>
      </c>
      <c r="E473" s="7">
        <v>5550</v>
      </c>
      <c r="F473" s="7">
        <v>7951.52</v>
      </c>
      <c r="G473" s="7">
        <v>-2401.52</v>
      </c>
      <c r="H473" s="206">
        <v>143.27000000000001</v>
      </c>
    </row>
    <row r="474" spans="2:8" x14ac:dyDescent="0.25">
      <c r="B474" s="324"/>
      <c r="C474" s="324" t="s">
        <v>611</v>
      </c>
      <c r="D474" s="324" t="s">
        <v>612</v>
      </c>
      <c r="E474" s="325">
        <v>86818</v>
      </c>
      <c r="F474" s="325">
        <v>69814.67</v>
      </c>
      <c r="G474" s="325">
        <v>17003.330000000002</v>
      </c>
      <c r="H474" s="364">
        <v>80.41</v>
      </c>
    </row>
    <row r="475" spans="2:8" x14ac:dyDescent="0.25">
      <c r="B475" s="3" t="s">
        <v>277</v>
      </c>
      <c r="C475" s="3" t="s">
        <v>611</v>
      </c>
      <c r="D475" s="3" t="s">
        <v>441</v>
      </c>
      <c r="E475" s="7">
        <v>86818</v>
      </c>
      <c r="F475" s="7">
        <v>69814.67</v>
      </c>
      <c r="G475" s="7">
        <v>17003.330000000002</v>
      </c>
      <c r="H475" s="206">
        <v>80.41</v>
      </c>
    </row>
    <row r="476" spans="2:8" x14ac:dyDescent="0.25">
      <c r="B476" s="3"/>
      <c r="C476" s="3" t="s">
        <v>718</v>
      </c>
      <c r="D476" s="3" t="s">
        <v>719</v>
      </c>
      <c r="E476" s="7">
        <v>86818</v>
      </c>
      <c r="F476" s="7">
        <v>69814.67</v>
      </c>
      <c r="G476" s="7">
        <v>17003.330000000002</v>
      </c>
      <c r="H476" s="206">
        <v>80.41</v>
      </c>
    </row>
    <row r="477" spans="2:8" x14ac:dyDescent="0.25">
      <c r="B477" s="3" t="s">
        <v>277</v>
      </c>
      <c r="C477" s="3" t="s">
        <v>718</v>
      </c>
      <c r="D477" s="3" t="s">
        <v>441</v>
      </c>
      <c r="E477" s="7">
        <v>86818</v>
      </c>
      <c r="F477" s="7">
        <v>69814.67</v>
      </c>
      <c r="G477" s="7">
        <v>17003.330000000002</v>
      </c>
      <c r="H477" s="206">
        <v>80.41</v>
      </c>
    </row>
    <row r="478" spans="2:8" x14ac:dyDescent="0.25">
      <c r="B478" s="326"/>
      <c r="C478" s="326" t="s">
        <v>613</v>
      </c>
      <c r="D478" s="326" t="s">
        <v>848</v>
      </c>
      <c r="E478" s="327">
        <v>4237011</v>
      </c>
      <c r="F478" s="327">
        <v>1823094.81</v>
      </c>
      <c r="G478" s="327">
        <v>2413916.19</v>
      </c>
      <c r="H478" s="354">
        <v>43.03</v>
      </c>
    </row>
    <row r="479" spans="2:8" x14ac:dyDescent="0.25">
      <c r="B479" s="3" t="s">
        <v>143</v>
      </c>
      <c r="C479" s="3" t="s">
        <v>613</v>
      </c>
      <c r="D479" s="3" t="s">
        <v>678</v>
      </c>
      <c r="E479" s="7">
        <v>2872746</v>
      </c>
      <c r="F479" s="7">
        <v>877512.4</v>
      </c>
      <c r="G479" s="7">
        <v>1995233.6</v>
      </c>
      <c r="H479" s="206">
        <v>30.55</v>
      </c>
    </row>
    <row r="480" spans="2:8" x14ac:dyDescent="0.25">
      <c r="B480" s="3" t="s">
        <v>277</v>
      </c>
      <c r="C480" s="3" t="s">
        <v>613</v>
      </c>
      <c r="D480" s="3" t="s">
        <v>441</v>
      </c>
      <c r="E480" s="7">
        <v>107995</v>
      </c>
      <c r="F480" s="7">
        <v>110888.95</v>
      </c>
      <c r="G480" s="7">
        <v>-2893.95</v>
      </c>
      <c r="H480" s="206">
        <v>102.68</v>
      </c>
    </row>
    <row r="481" spans="2:8" x14ac:dyDescent="0.25">
      <c r="B481" s="3" t="s">
        <v>164</v>
      </c>
      <c r="C481" s="3" t="s">
        <v>613</v>
      </c>
      <c r="D481" s="3" t="s">
        <v>614</v>
      </c>
      <c r="E481" s="7">
        <v>53754</v>
      </c>
      <c r="F481" s="7">
        <v>67850.05</v>
      </c>
      <c r="G481" s="7">
        <v>-14096.05</v>
      </c>
      <c r="H481" s="206">
        <v>126.22</v>
      </c>
    </row>
    <row r="482" spans="2:8" x14ac:dyDescent="0.25">
      <c r="B482" s="3" t="s">
        <v>279</v>
      </c>
      <c r="C482" s="3" t="s">
        <v>613</v>
      </c>
      <c r="D482" s="3" t="s">
        <v>424</v>
      </c>
      <c r="E482" s="7">
        <v>1256270</v>
      </c>
      <c r="F482" s="7">
        <v>831541.46</v>
      </c>
      <c r="G482" s="7">
        <v>424728.54</v>
      </c>
      <c r="H482" s="206">
        <v>66.19</v>
      </c>
    </row>
    <row r="483" spans="2:8" x14ac:dyDescent="0.25">
      <c r="B483" s="3" t="s">
        <v>181</v>
      </c>
      <c r="C483" s="3" t="s">
        <v>613</v>
      </c>
      <c r="D483" s="3" t="s">
        <v>426</v>
      </c>
      <c r="E483" s="7">
        <v>1256270</v>
      </c>
      <c r="F483" s="7">
        <v>831541.46</v>
      </c>
      <c r="G483" s="7">
        <v>424728.54</v>
      </c>
      <c r="H483" s="206">
        <v>66.19</v>
      </c>
    </row>
    <row r="484" spans="2:8" x14ac:dyDescent="0.25">
      <c r="B484" s="3" t="s">
        <v>281</v>
      </c>
      <c r="C484" s="3" t="s">
        <v>613</v>
      </c>
      <c r="D484" s="3" t="s">
        <v>427</v>
      </c>
      <c r="E484" s="7">
        <v>0</v>
      </c>
      <c r="F484" s="7">
        <v>3152</v>
      </c>
      <c r="G484" s="7">
        <v>-3152</v>
      </c>
      <c r="H484" s="206">
        <v>0</v>
      </c>
    </row>
    <row r="485" spans="2:8" x14ac:dyDescent="0.25">
      <c r="B485" s="4"/>
      <c r="C485" s="4" t="s">
        <v>615</v>
      </c>
      <c r="D485" s="4" t="s">
        <v>616</v>
      </c>
      <c r="E485" s="5">
        <v>17000</v>
      </c>
      <c r="F485" s="5">
        <v>4336.32</v>
      </c>
      <c r="G485" s="5">
        <v>12663.68</v>
      </c>
      <c r="H485" s="207">
        <v>25.51</v>
      </c>
    </row>
    <row r="486" spans="2:8" x14ac:dyDescent="0.25">
      <c r="B486" s="3" t="s">
        <v>279</v>
      </c>
      <c r="C486" s="3" t="s">
        <v>615</v>
      </c>
      <c r="D486" s="3" t="s">
        <v>424</v>
      </c>
      <c r="E486" s="7">
        <v>17000</v>
      </c>
      <c r="F486" s="7">
        <v>4336.32</v>
      </c>
      <c r="G486" s="7">
        <v>12663.68</v>
      </c>
      <c r="H486" s="206">
        <v>25.51</v>
      </c>
    </row>
    <row r="487" spans="2:8" x14ac:dyDescent="0.25">
      <c r="B487" s="3" t="s">
        <v>181</v>
      </c>
      <c r="C487" s="3" t="s">
        <v>615</v>
      </c>
      <c r="D487" s="3" t="s">
        <v>426</v>
      </c>
      <c r="E487" s="7">
        <v>17000</v>
      </c>
      <c r="F487" s="7">
        <v>4336.32</v>
      </c>
      <c r="G487" s="7">
        <v>12663.68</v>
      </c>
      <c r="H487" s="206">
        <v>25.51</v>
      </c>
    </row>
    <row r="488" spans="2:8" x14ac:dyDescent="0.25">
      <c r="B488" s="4"/>
      <c r="C488" s="4" t="s">
        <v>617</v>
      </c>
      <c r="D488" s="4" t="s">
        <v>618</v>
      </c>
      <c r="E488" s="5">
        <v>3490657</v>
      </c>
      <c r="F488" s="5">
        <v>1194588.02</v>
      </c>
      <c r="G488" s="5">
        <v>2296068.98</v>
      </c>
      <c r="H488" s="207">
        <v>34.22</v>
      </c>
    </row>
    <row r="489" spans="2:8" x14ac:dyDescent="0.25">
      <c r="B489" s="3" t="s">
        <v>143</v>
      </c>
      <c r="C489" s="3" t="s">
        <v>617</v>
      </c>
      <c r="D489" s="3" t="s">
        <v>678</v>
      </c>
      <c r="E489" s="7">
        <v>2661097</v>
      </c>
      <c r="F489" s="7">
        <v>693877.42</v>
      </c>
      <c r="G489" s="7">
        <v>1967219.58</v>
      </c>
      <c r="H489" s="206">
        <v>26.07</v>
      </c>
    </row>
    <row r="490" spans="2:8" x14ac:dyDescent="0.25">
      <c r="B490" s="3" t="s">
        <v>277</v>
      </c>
      <c r="C490" s="3" t="s">
        <v>617</v>
      </c>
      <c r="D490" s="3" t="s">
        <v>441</v>
      </c>
      <c r="E490" s="7">
        <v>9000</v>
      </c>
      <c r="F490" s="7">
        <v>8628</v>
      </c>
      <c r="G490" s="7">
        <v>372</v>
      </c>
      <c r="H490" s="206">
        <v>95.87</v>
      </c>
    </row>
    <row r="491" spans="2:8" x14ac:dyDescent="0.25">
      <c r="B491" s="3" t="s">
        <v>279</v>
      </c>
      <c r="C491" s="3" t="s">
        <v>617</v>
      </c>
      <c r="D491" s="3" t="s">
        <v>424</v>
      </c>
      <c r="E491" s="7">
        <v>820560</v>
      </c>
      <c r="F491" s="7">
        <v>492067.6</v>
      </c>
      <c r="G491" s="7">
        <v>328492.40000000002</v>
      </c>
      <c r="H491" s="206">
        <v>59.97</v>
      </c>
    </row>
    <row r="492" spans="2:8" x14ac:dyDescent="0.25">
      <c r="B492" s="3" t="s">
        <v>181</v>
      </c>
      <c r="C492" s="3" t="s">
        <v>617</v>
      </c>
      <c r="D492" s="3" t="s">
        <v>426</v>
      </c>
      <c r="E492" s="7">
        <v>820560</v>
      </c>
      <c r="F492" s="7">
        <v>492067.6</v>
      </c>
      <c r="G492" s="7">
        <v>328492.40000000002</v>
      </c>
      <c r="H492" s="206">
        <v>59.97</v>
      </c>
    </row>
    <row r="493" spans="2:8" x14ac:dyDescent="0.25">
      <c r="B493" s="3" t="s">
        <v>281</v>
      </c>
      <c r="C493" s="3" t="s">
        <v>617</v>
      </c>
      <c r="D493" s="3" t="s">
        <v>427</v>
      </c>
      <c r="E493" s="7">
        <v>0</v>
      </c>
      <c r="F493" s="7">
        <v>15</v>
      </c>
      <c r="G493" s="7">
        <v>-15</v>
      </c>
      <c r="H493" s="206">
        <v>0</v>
      </c>
    </row>
    <row r="494" spans="2:8" x14ac:dyDescent="0.25">
      <c r="B494" s="3"/>
      <c r="C494" s="3" t="s">
        <v>619</v>
      </c>
      <c r="D494" s="3" t="s">
        <v>620</v>
      </c>
      <c r="E494" s="7">
        <v>210000</v>
      </c>
      <c r="F494" s="7">
        <v>143602.76999999999</v>
      </c>
      <c r="G494" s="7">
        <v>66397.23</v>
      </c>
      <c r="H494" s="206">
        <v>68.38</v>
      </c>
    </row>
    <row r="495" spans="2:8" x14ac:dyDescent="0.25">
      <c r="B495" s="3" t="s">
        <v>279</v>
      </c>
      <c r="C495" s="3" t="s">
        <v>619</v>
      </c>
      <c r="D495" s="3" t="s">
        <v>424</v>
      </c>
      <c r="E495" s="7">
        <v>210000</v>
      </c>
      <c r="F495" s="7">
        <v>143602.76999999999</v>
      </c>
      <c r="G495" s="7">
        <v>66397.23</v>
      </c>
      <c r="H495" s="206">
        <v>68.38</v>
      </c>
    </row>
    <row r="496" spans="2:8" x14ac:dyDescent="0.25">
      <c r="B496" s="3" t="s">
        <v>181</v>
      </c>
      <c r="C496" s="3" t="s">
        <v>619</v>
      </c>
      <c r="D496" s="3" t="s">
        <v>426</v>
      </c>
      <c r="E496" s="7">
        <v>210000</v>
      </c>
      <c r="F496" s="7">
        <v>143602.76999999999</v>
      </c>
      <c r="G496" s="7">
        <v>66397.23</v>
      </c>
      <c r="H496" s="206">
        <v>68.38</v>
      </c>
    </row>
    <row r="497" spans="2:8" x14ac:dyDescent="0.25">
      <c r="B497" s="3"/>
      <c r="C497" s="3" t="s">
        <v>621</v>
      </c>
      <c r="D497" s="3" t="s">
        <v>622</v>
      </c>
      <c r="E497" s="7">
        <v>2039385</v>
      </c>
      <c r="F497" s="7">
        <v>859427.42</v>
      </c>
      <c r="G497" s="7">
        <v>1179957.58</v>
      </c>
      <c r="H497" s="206">
        <v>42.14</v>
      </c>
    </row>
    <row r="498" spans="2:8" x14ac:dyDescent="0.25">
      <c r="B498" s="3" t="s">
        <v>143</v>
      </c>
      <c r="C498" s="3" t="s">
        <v>621</v>
      </c>
      <c r="D498" s="3" t="s">
        <v>678</v>
      </c>
      <c r="E498" s="7">
        <v>1678385</v>
      </c>
      <c r="F498" s="7">
        <v>637669.42000000004</v>
      </c>
      <c r="G498" s="7">
        <v>1040715.58</v>
      </c>
      <c r="H498" s="206">
        <v>37.99</v>
      </c>
    </row>
    <row r="499" spans="2:8" x14ac:dyDescent="0.25">
      <c r="B499" s="3" t="s">
        <v>279</v>
      </c>
      <c r="C499" s="3" t="s">
        <v>621</v>
      </c>
      <c r="D499" s="3" t="s">
        <v>424</v>
      </c>
      <c r="E499" s="7">
        <v>361000</v>
      </c>
      <c r="F499" s="7">
        <v>221743</v>
      </c>
      <c r="G499" s="7">
        <v>139257</v>
      </c>
      <c r="H499" s="206">
        <v>61.42</v>
      </c>
    </row>
    <row r="500" spans="2:8" x14ac:dyDescent="0.25">
      <c r="B500" s="3" t="s">
        <v>181</v>
      </c>
      <c r="C500" s="3" t="s">
        <v>621</v>
      </c>
      <c r="D500" s="3" t="s">
        <v>426</v>
      </c>
      <c r="E500" s="7">
        <v>361000</v>
      </c>
      <c r="F500" s="7">
        <v>221743</v>
      </c>
      <c r="G500" s="7">
        <v>139257</v>
      </c>
      <c r="H500" s="206">
        <v>61.42</v>
      </c>
    </row>
    <row r="501" spans="2:8" x14ac:dyDescent="0.25">
      <c r="B501" s="3" t="s">
        <v>281</v>
      </c>
      <c r="C501" s="3" t="s">
        <v>621</v>
      </c>
      <c r="D501" s="3" t="s">
        <v>427</v>
      </c>
      <c r="E501" s="7">
        <v>0</v>
      </c>
      <c r="F501" s="7">
        <v>15</v>
      </c>
      <c r="G501" s="7">
        <v>-15</v>
      </c>
      <c r="H501" s="206">
        <v>0</v>
      </c>
    </row>
    <row r="502" spans="2:8" x14ac:dyDescent="0.25">
      <c r="B502" s="3"/>
      <c r="C502" s="3" t="s">
        <v>623</v>
      </c>
      <c r="D502" s="3" t="s">
        <v>624</v>
      </c>
      <c r="E502" s="7">
        <v>25000</v>
      </c>
      <c r="F502" s="7">
        <v>0</v>
      </c>
      <c r="G502" s="7">
        <v>25000</v>
      </c>
      <c r="H502" s="206">
        <v>0</v>
      </c>
    </row>
    <row r="503" spans="2:8" x14ac:dyDescent="0.25">
      <c r="B503" s="3" t="s">
        <v>279</v>
      </c>
      <c r="C503" s="3" t="s">
        <v>623</v>
      </c>
      <c r="D503" s="3" t="s">
        <v>424</v>
      </c>
      <c r="E503" s="7">
        <v>25000</v>
      </c>
      <c r="F503" s="7">
        <v>0</v>
      </c>
      <c r="G503" s="7">
        <v>25000</v>
      </c>
      <c r="H503" s="206">
        <v>0</v>
      </c>
    </row>
    <row r="504" spans="2:8" x14ac:dyDescent="0.25">
      <c r="B504" s="3" t="s">
        <v>181</v>
      </c>
      <c r="C504" s="3" t="s">
        <v>623</v>
      </c>
      <c r="D504" s="3" t="s">
        <v>426</v>
      </c>
      <c r="E504" s="7">
        <v>25000</v>
      </c>
      <c r="F504" s="7">
        <v>0</v>
      </c>
      <c r="G504" s="7">
        <v>25000</v>
      </c>
      <c r="H504" s="206">
        <v>0</v>
      </c>
    </row>
    <row r="505" spans="2:8" x14ac:dyDescent="0.25">
      <c r="B505" s="3"/>
      <c r="C505" s="3" t="s">
        <v>625</v>
      </c>
      <c r="D505" s="3" t="s">
        <v>626</v>
      </c>
      <c r="E505" s="7">
        <v>39560</v>
      </c>
      <c r="F505" s="7">
        <v>30129.17</v>
      </c>
      <c r="G505" s="7">
        <v>9430.83</v>
      </c>
      <c r="H505" s="206">
        <v>76.16</v>
      </c>
    </row>
    <row r="506" spans="2:8" x14ac:dyDescent="0.25">
      <c r="B506" s="3" t="s">
        <v>279</v>
      </c>
      <c r="C506" s="3" t="s">
        <v>625</v>
      </c>
      <c r="D506" s="3" t="s">
        <v>424</v>
      </c>
      <c r="E506" s="7">
        <v>39560</v>
      </c>
      <c r="F506" s="7">
        <v>30129.17</v>
      </c>
      <c r="G506" s="7">
        <v>9430.83</v>
      </c>
      <c r="H506" s="206">
        <v>76.16</v>
      </c>
    </row>
    <row r="507" spans="2:8" x14ac:dyDescent="0.25">
      <c r="B507" s="3" t="s">
        <v>181</v>
      </c>
      <c r="C507" s="3" t="s">
        <v>625</v>
      </c>
      <c r="D507" s="3" t="s">
        <v>426</v>
      </c>
      <c r="E507" s="7">
        <v>39560</v>
      </c>
      <c r="F507" s="7">
        <v>30129.17</v>
      </c>
      <c r="G507" s="7">
        <v>9430.83</v>
      </c>
      <c r="H507" s="206">
        <v>76.16</v>
      </c>
    </row>
    <row r="508" spans="2:8" x14ac:dyDescent="0.25">
      <c r="B508" s="3"/>
      <c r="C508" s="3" t="s">
        <v>627</v>
      </c>
      <c r="D508" s="3" t="s">
        <v>628</v>
      </c>
      <c r="E508" s="7">
        <v>5000</v>
      </c>
      <c r="F508" s="7">
        <v>3565.9</v>
      </c>
      <c r="G508" s="7">
        <v>1434.1</v>
      </c>
      <c r="H508" s="206">
        <v>71.319999999999993</v>
      </c>
    </row>
    <row r="509" spans="2:8" x14ac:dyDescent="0.25">
      <c r="B509" s="3" t="s">
        <v>279</v>
      </c>
      <c r="C509" s="3" t="s">
        <v>627</v>
      </c>
      <c r="D509" s="3" t="s">
        <v>424</v>
      </c>
      <c r="E509" s="7">
        <v>5000</v>
      </c>
      <c r="F509" s="7">
        <v>3565.9</v>
      </c>
      <c r="G509" s="7">
        <v>1434.1</v>
      </c>
      <c r="H509" s="206">
        <v>71.319999999999993</v>
      </c>
    </row>
    <row r="510" spans="2:8" x14ac:dyDescent="0.25">
      <c r="B510" s="3" t="s">
        <v>181</v>
      </c>
      <c r="C510" s="3" t="s">
        <v>627</v>
      </c>
      <c r="D510" s="3" t="s">
        <v>426</v>
      </c>
      <c r="E510" s="7">
        <v>5000</v>
      </c>
      <c r="F510" s="7">
        <v>3565.9</v>
      </c>
      <c r="G510" s="7">
        <v>1434.1</v>
      </c>
      <c r="H510" s="206">
        <v>71.319999999999993</v>
      </c>
    </row>
    <row r="511" spans="2:8" x14ac:dyDescent="0.25">
      <c r="B511" s="3"/>
      <c r="C511" s="3" t="s">
        <v>629</v>
      </c>
      <c r="D511" s="3" t="s">
        <v>243</v>
      </c>
      <c r="E511" s="7">
        <v>1162712</v>
      </c>
      <c r="F511" s="7">
        <v>149225.16</v>
      </c>
      <c r="G511" s="7">
        <v>1013486.84</v>
      </c>
      <c r="H511" s="206">
        <v>12.83</v>
      </c>
    </row>
    <row r="512" spans="2:8" x14ac:dyDescent="0.25">
      <c r="B512" s="3" t="s">
        <v>143</v>
      </c>
      <c r="C512" s="3" t="s">
        <v>629</v>
      </c>
      <c r="D512" s="3" t="s">
        <v>678</v>
      </c>
      <c r="E512" s="7">
        <v>982712</v>
      </c>
      <c r="F512" s="7">
        <v>56208</v>
      </c>
      <c r="G512" s="7">
        <v>926504</v>
      </c>
      <c r="H512" s="206">
        <v>5.72</v>
      </c>
    </row>
    <row r="513" spans="2:8" x14ac:dyDescent="0.25">
      <c r="B513" s="3" t="s">
        <v>279</v>
      </c>
      <c r="C513" s="3" t="s">
        <v>629</v>
      </c>
      <c r="D513" s="3" t="s">
        <v>424</v>
      </c>
      <c r="E513" s="7">
        <v>180000</v>
      </c>
      <c r="F513" s="7">
        <v>93017.16</v>
      </c>
      <c r="G513" s="7">
        <v>86982.84</v>
      </c>
      <c r="H513" s="206">
        <v>51.68</v>
      </c>
    </row>
    <row r="514" spans="2:8" x14ac:dyDescent="0.25">
      <c r="B514" s="3" t="s">
        <v>181</v>
      </c>
      <c r="C514" s="3" t="s">
        <v>629</v>
      </c>
      <c r="D514" s="3" t="s">
        <v>426</v>
      </c>
      <c r="E514" s="7">
        <v>180000</v>
      </c>
      <c r="F514" s="7">
        <v>93017.16</v>
      </c>
      <c r="G514" s="7">
        <v>86982.84</v>
      </c>
      <c r="H514" s="206">
        <v>51.68</v>
      </c>
    </row>
    <row r="515" spans="2:8" x14ac:dyDescent="0.25">
      <c r="B515" s="3"/>
      <c r="C515" s="3" t="s">
        <v>630</v>
      </c>
      <c r="D515" s="3" t="s">
        <v>631</v>
      </c>
      <c r="E515" s="7">
        <v>9000</v>
      </c>
      <c r="F515" s="7">
        <v>8637.6</v>
      </c>
      <c r="G515" s="7">
        <v>362.4</v>
      </c>
      <c r="H515" s="206">
        <v>95.97</v>
      </c>
    </row>
    <row r="516" spans="2:8" x14ac:dyDescent="0.25">
      <c r="B516" s="3" t="s">
        <v>277</v>
      </c>
      <c r="C516" s="3" t="s">
        <v>630</v>
      </c>
      <c r="D516" s="3" t="s">
        <v>441</v>
      </c>
      <c r="E516" s="7">
        <v>9000</v>
      </c>
      <c r="F516" s="7">
        <v>8628</v>
      </c>
      <c r="G516" s="7">
        <v>372</v>
      </c>
      <c r="H516" s="206">
        <v>95.87</v>
      </c>
    </row>
    <row r="517" spans="2:8" x14ac:dyDescent="0.25">
      <c r="B517" s="3" t="s">
        <v>279</v>
      </c>
      <c r="C517" s="3" t="s">
        <v>630</v>
      </c>
      <c r="D517" s="3" t="s">
        <v>424</v>
      </c>
      <c r="E517" s="7">
        <v>0</v>
      </c>
      <c r="F517" s="7">
        <v>9.6</v>
      </c>
      <c r="G517" s="7">
        <v>-9.6</v>
      </c>
      <c r="H517" s="206">
        <v>0</v>
      </c>
    </row>
    <row r="518" spans="2:8" x14ac:dyDescent="0.25">
      <c r="B518" s="3" t="s">
        <v>181</v>
      </c>
      <c r="C518" s="3" t="s">
        <v>630</v>
      </c>
      <c r="D518" s="3" t="s">
        <v>426</v>
      </c>
      <c r="E518" s="7">
        <v>0</v>
      </c>
      <c r="F518" s="7">
        <v>9.6</v>
      </c>
      <c r="G518" s="7">
        <v>-9.6</v>
      </c>
      <c r="H518" s="206">
        <v>0</v>
      </c>
    </row>
    <row r="519" spans="2:8" x14ac:dyDescent="0.25">
      <c r="B519" s="4"/>
      <c r="C519" s="4" t="s">
        <v>632</v>
      </c>
      <c r="D519" s="4" t="s">
        <v>633</v>
      </c>
      <c r="E519" s="5">
        <v>509754</v>
      </c>
      <c r="F519" s="5">
        <v>434635.92</v>
      </c>
      <c r="G519" s="5">
        <v>75118.080000000002</v>
      </c>
      <c r="H519" s="207">
        <v>85.26</v>
      </c>
    </row>
    <row r="520" spans="2:8" x14ac:dyDescent="0.25">
      <c r="B520" s="3" t="s">
        <v>143</v>
      </c>
      <c r="C520" s="3" t="s">
        <v>632</v>
      </c>
      <c r="D520" s="3" t="s">
        <v>678</v>
      </c>
      <c r="E520" s="7">
        <v>148000</v>
      </c>
      <c r="F520" s="7">
        <v>118926.18</v>
      </c>
      <c r="G520" s="7">
        <v>29073.82</v>
      </c>
      <c r="H520" s="206">
        <v>80.36</v>
      </c>
    </row>
    <row r="521" spans="2:8" x14ac:dyDescent="0.25">
      <c r="B521" s="3" t="s">
        <v>277</v>
      </c>
      <c r="C521" s="3" t="s">
        <v>632</v>
      </c>
      <c r="D521" s="3" t="s">
        <v>441</v>
      </c>
      <c r="E521" s="7">
        <v>53754</v>
      </c>
      <c r="F521" s="7">
        <v>68330.05</v>
      </c>
      <c r="G521" s="7">
        <v>-14576.05</v>
      </c>
      <c r="H521" s="206">
        <v>127.12</v>
      </c>
    </row>
    <row r="522" spans="2:8" x14ac:dyDescent="0.25">
      <c r="B522" s="3" t="s">
        <v>164</v>
      </c>
      <c r="C522" s="3" t="s">
        <v>632</v>
      </c>
      <c r="D522" s="3" t="s">
        <v>614</v>
      </c>
      <c r="E522" s="7">
        <v>53754</v>
      </c>
      <c r="F522" s="7">
        <v>67850.05</v>
      </c>
      <c r="G522" s="7">
        <v>-14096.05</v>
      </c>
      <c r="H522" s="206">
        <v>126.22</v>
      </c>
    </row>
    <row r="523" spans="2:8" x14ac:dyDescent="0.25">
      <c r="B523" s="3" t="s">
        <v>279</v>
      </c>
      <c r="C523" s="3" t="s">
        <v>632</v>
      </c>
      <c r="D523" s="3" t="s">
        <v>424</v>
      </c>
      <c r="E523" s="7">
        <v>308000</v>
      </c>
      <c r="F523" s="7">
        <v>247379.69</v>
      </c>
      <c r="G523" s="7">
        <v>60620.31</v>
      </c>
      <c r="H523" s="206">
        <v>80.319999999999993</v>
      </c>
    </row>
    <row r="524" spans="2:8" x14ac:dyDescent="0.25">
      <c r="B524" s="3" t="s">
        <v>181</v>
      </c>
      <c r="C524" s="3" t="s">
        <v>632</v>
      </c>
      <c r="D524" s="3" t="s">
        <v>426</v>
      </c>
      <c r="E524" s="7">
        <v>308000</v>
      </c>
      <c r="F524" s="7">
        <v>247379.69</v>
      </c>
      <c r="G524" s="7">
        <v>60620.31</v>
      </c>
      <c r="H524" s="206">
        <v>80.319999999999993</v>
      </c>
    </row>
    <row r="525" spans="2:8" x14ac:dyDescent="0.25">
      <c r="B525" s="3"/>
      <c r="C525" s="3" t="s">
        <v>634</v>
      </c>
      <c r="D525" s="3" t="s">
        <v>635</v>
      </c>
      <c r="E525" s="7">
        <v>205000</v>
      </c>
      <c r="F525" s="7">
        <v>161597.70000000001</v>
      </c>
      <c r="G525" s="7">
        <v>43402.3</v>
      </c>
      <c r="H525" s="206">
        <v>78.83</v>
      </c>
    </row>
    <row r="526" spans="2:8" x14ac:dyDescent="0.25">
      <c r="B526" s="3" t="s">
        <v>277</v>
      </c>
      <c r="C526" s="3" t="s">
        <v>634</v>
      </c>
      <c r="D526" s="3" t="s">
        <v>441</v>
      </c>
      <c r="E526" s="7">
        <v>0</v>
      </c>
      <c r="F526" s="7">
        <v>480</v>
      </c>
      <c r="G526" s="7">
        <v>-480</v>
      </c>
      <c r="H526" s="206">
        <v>0</v>
      </c>
    </row>
    <row r="527" spans="2:8" x14ac:dyDescent="0.25">
      <c r="B527" s="3" t="s">
        <v>279</v>
      </c>
      <c r="C527" s="3" t="s">
        <v>634</v>
      </c>
      <c r="D527" s="3" t="s">
        <v>424</v>
      </c>
      <c r="E527" s="7">
        <v>205000</v>
      </c>
      <c r="F527" s="7">
        <v>161117.70000000001</v>
      </c>
      <c r="G527" s="7">
        <v>43882.3</v>
      </c>
      <c r="H527" s="206">
        <v>78.59</v>
      </c>
    </row>
    <row r="528" spans="2:8" x14ac:dyDescent="0.25">
      <c r="B528" s="3" t="s">
        <v>181</v>
      </c>
      <c r="C528" s="3" t="s">
        <v>634</v>
      </c>
      <c r="D528" s="3" t="s">
        <v>426</v>
      </c>
      <c r="E528" s="7">
        <v>205000</v>
      </c>
      <c r="F528" s="7">
        <v>161117.70000000001</v>
      </c>
      <c r="G528" s="7">
        <v>43882.3</v>
      </c>
      <c r="H528" s="206">
        <v>78.59</v>
      </c>
    </row>
    <row r="529" spans="2:8" x14ac:dyDescent="0.25">
      <c r="B529" s="3"/>
      <c r="C529" s="3" t="s">
        <v>636</v>
      </c>
      <c r="D529" s="3" t="s">
        <v>849</v>
      </c>
      <c r="E529" s="7">
        <v>156000</v>
      </c>
      <c r="F529" s="7">
        <v>120454.47</v>
      </c>
      <c r="G529" s="7">
        <v>35545.53</v>
      </c>
      <c r="H529" s="206">
        <v>77.209999999999994</v>
      </c>
    </row>
    <row r="530" spans="2:8" x14ac:dyDescent="0.25">
      <c r="B530" s="3" t="s">
        <v>143</v>
      </c>
      <c r="C530" s="3" t="s">
        <v>636</v>
      </c>
      <c r="D530" s="3" t="s">
        <v>678</v>
      </c>
      <c r="E530" s="7">
        <v>148000</v>
      </c>
      <c r="F530" s="7">
        <v>118926.18</v>
      </c>
      <c r="G530" s="7">
        <v>29073.82</v>
      </c>
      <c r="H530" s="206">
        <v>80.36</v>
      </c>
    </row>
    <row r="531" spans="2:8" x14ac:dyDescent="0.25">
      <c r="B531" s="3" t="s">
        <v>279</v>
      </c>
      <c r="C531" s="3" t="s">
        <v>636</v>
      </c>
      <c r="D531" s="3" t="s">
        <v>424</v>
      </c>
      <c r="E531" s="7">
        <v>8000</v>
      </c>
      <c r="F531" s="7">
        <v>1528.29</v>
      </c>
      <c r="G531" s="7">
        <v>6471.71</v>
      </c>
      <c r="H531" s="206">
        <v>19.100000000000001</v>
      </c>
    </row>
    <row r="532" spans="2:8" x14ac:dyDescent="0.25">
      <c r="B532" s="3" t="s">
        <v>181</v>
      </c>
      <c r="C532" s="3" t="s">
        <v>636</v>
      </c>
      <c r="D532" s="3" t="s">
        <v>426</v>
      </c>
      <c r="E532" s="7">
        <v>8000</v>
      </c>
      <c r="F532" s="7">
        <v>1528.29</v>
      </c>
      <c r="G532" s="7">
        <v>6471.71</v>
      </c>
      <c r="H532" s="206">
        <v>19.100000000000001</v>
      </c>
    </row>
    <row r="533" spans="2:8" x14ac:dyDescent="0.25">
      <c r="B533" s="3"/>
      <c r="C533" s="3" t="s">
        <v>637</v>
      </c>
      <c r="D533" s="3" t="s">
        <v>638</v>
      </c>
      <c r="E533" s="7">
        <v>27000</v>
      </c>
      <c r="F533" s="7">
        <v>15610.71</v>
      </c>
      <c r="G533" s="7">
        <v>11389.29</v>
      </c>
      <c r="H533" s="206">
        <v>57.82</v>
      </c>
    </row>
    <row r="534" spans="2:8" x14ac:dyDescent="0.25">
      <c r="B534" s="3" t="s">
        <v>279</v>
      </c>
      <c r="C534" s="3" t="s">
        <v>637</v>
      </c>
      <c r="D534" s="3" t="s">
        <v>424</v>
      </c>
      <c r="E534" s="7">
        <v>27000</v>
      </c>
      <c r="F534" s="7">
        <v>15610.71</v>
      </c>
      <c r="G534" s="7">
        <v>11389.29</v>
      </c>
      <c r="H534" s="206">
        <v>57.82</v>
      </c>
    </row>
    <row r="535" spans="2:8" x14ac:dyDescent="0.25">
      <c r="B535" s="3" t="s">
        <v>181</v>
      </c>
      <c r="C535" s="3" t="s">
        <v>637</v>
      </c>
      <c r="D535" s="3" t="s">
        <v>426</v>
      </c>
      <c r="E535" s="7">
        <v>27000</v>
      </c>
      <c r="F535" s="7">
        <v>15610.71</v>
      </c>
      <c r="G535" s="7">
        <v>11389.29</v>
      </c>
      <c r="H535" s="206">
        <v>57.82</v>
      </c>
    </row>
    <row r="536" spans="2:8" x14ac:dyDescent="0.25">
      <c r="B536" s="3"/>
      <c r="C536" s="3" t="s">
        <v>639</v>
      </c>
      <c r="D536" s="3" t="s">
        <v>640</v>
      </c>
      <c r="E536" s="7">
        <v>35000</v>
      </c>
      <c r="F536" s="7">
        <v>30541.1</v>
      </c>
      <c r="G536" s="7">
        <v>4458.8999999999996</v>
      </c>
      <c r="H536" s="206">
        <v>87.26</v>
      </c>
    </row>
    <row r="537" spans="2:8" x14ac:dyDescent="0.25">
      <c r="B537" s="3" t="s">
        <v>279</v>
      </c>
      <c r="C537" s="3" t="s">
        <v>639</v>
      </c>
      <c r="D537" s="3" t="s">
        <v>424</v>
      </c>
      <c r="E537" s="7">
        <v>35000</v>
      </c>
      <c r="F537" s="7">
        <v>30541.1</v>
      </c>
      <c r="G537" s="7">
        <v>4458.8999999999996</v>
      </c>
      <c r="H537" s="206">
        <v>87.26</v>
      </c>
    </row>
    <row r="538" spans="2:8" x14ac:dyDescent="0.25">
      <c r="B538" s="3" t="s">
        <v>181</v>
      </c>
      <c r="C538" s="3" t="s">
        <v>639</v>
      </c>
      <c r="D538" s="3" t="s">
        <v>426</v>
      </c>
      <c r="E538" s="7">
        <v>35000</v>
      </c>
      <c r="F538" s="7">
        <v>30541.1</v>
      </c>
      <c r="G538" s="7">
        <v>4458.8999999999996</v>
      </c>
      <c r="H538" s="206">
        <v>87.26</v>
      </c>
    </row>
    <row r="539" spans="2:8" x14ac:dyDescent="0.25">
      <c r="B539" s="3"/>
      <c r="C539" s="3" t="s">
        <v>641</v>
      </c>
      <c r="D539" s="3" t="s">
        <v>642</v>
      </c>
      <c r="E539" s="7">
        <v>10000</v>
      </c>
      <c r="F539" s="7">
        <v>25274.38</v>
      </c>
      <c r="G539" s="7">
        <v>-15274.38</v>
      </c>
      <c r="H539" s="206">
        <v>252.74</v>
      </c>
    </row>
    <row r="540" spans="2:8" x14ac:dyDescent="0.25">
      <c r="B540" s="3" t="s">
        <v>279</v>
      </c>
      <c r="C540" s="3" t="s">
        <v>641</v>
      </c>
      <c r="D540" s="3" t="s">
        <v>424</v>
      </c>
      <c r="E540" s="7">
        <v>10000</v>
      </c>
      <c r="F540" s="7">
        <v>25274.38</v>
      </c>
      <c r="G540" s="7">
        <v>-15274.38</v>
      </c>
      <c r="H540" s="206">
        <v>252.74</v>
      </c>
    </row>
    <row r="541" spans="2:8" x14ac:dyDescent="0.25">
      <c r="B541" s="3" t="s">
        <v>181</v>
      </c>
      <c r="C541" s="3" t="s">
        <v>641</v>
      </c>
      <c r="D541" s="3" t="s">
        <v>426</v>
      </c>
      <c r="E541" s="7">
        <v>10000</v>
      </c>
      <c r="F541" s="7">
        <v>25274.38</v>
      </c>
      <c r="G541" s="7">
        <v>-15274.38</v>
      </c>
      <c r="H541" s="206">
        <v>252.74</v>
      </c>
    </row>
    <row r="542" spans="2:8" x14ac:dyDescent="0.25">
      <c r="B542" s="3"/>
      <c r="C542" s="3" t="s">
        <v>643</v>
      </c>
      <c r="D542" s="3" t="s">
        <v>644</v>
      </c>
      <c r="E542" s="7">
        <v>3000</v>
      </c>
      <c r="F542" s="7">
        <v>1350.29</v>
      </c>
      <c r="G542" s="7">
        <v>1649.71</v>
      </c>
      <c r="H542" s="206">
        <v>45.01</v>
      </c>
    </row>
    <row r="543" spans="2:8" x14ac:dyDescent="0.25">
      <c r="B543" s="3" t="s">
        <v>279</v>
      </c>
      <c r="C543" s="3" t="s">
        <v>643</v>
      </c>
      <c r="D543" s="3" t="s">
        <v>424</v>
      </c>
      <c r="E543" s="7">
        <v>3000</v>
      </c>
      <c r="F543" s="7">
        <v>1350.29</v>
      </c>
      <c r="G543" s="7">
        <v>1649.71</v>
      </c>
      <c r="H543" s="206">
        <v>45.01</v>
      </c>
    </row>
    <row r="544" spans="2:8" x14ac:dyDescent="0.25">
      <c r="B544" s="3" t="s">
        <v>181</v>
      </c>
      <c r="C544" s="3" t="s">
        <v>643</v>
      </c>
      <c r="D544" s="3" t="s">
        <v>426</v>
      </c>
      <c r="E544" s="7">
        <v>3000</v>
      </c>
      <c r="F544" s="7">
        <v>1350.29</v>
      </c>
      <c r="G544" s="7">
        <v>1649.71</v>
      </c>
      <c r="H544" s="206">
        <v>45.01</v>
      </c>
    </row>
    <row r="545" spans="2:8" x14ac:dyDescent="0.25">
      <c r="B545" s="3"/>
      <c r="C545" s="3" t="s">
        <v>645</v>
      </c>
      <c r="D545" s="3" t="s">
        <v>646</v>
      </c>
      <c r="E545" s="7">
        <v>20000</v>
      </c>
      <c r="F545" s="7">
        <v>11957.22</v>
      </c>
      <c r="G545" s="7">
        <v>8042.78</v>
      </c>
      <c r="H545" s="206">
        <v>59.79</v>
      </c>
    </row>
    <row r="546" spans="2:8" x14ac:dyDescent="0.25">
      <c r="B546" s="3" t="s">
        <v>279</v>
      </c>
      <c r="C546" s="3" t="s">
        <v>645</v>
      </c>
      <c r="D546" s="3" t="s">
        <v>424</v>
      </c>
      <c r="E546" s="7">
        <v>20000</v>
      </c>
      <c r="F546" s="7">
        <v>11957.22</v>
      </c>
      <c r="G546" s="7">
        <v>8042.78</v>
      </c>
      <c r="H546" s="206">
        <v>59.79</v>
      </c>
    </row>
    <row r="547" spans="2:8" x14ac:dyDescent="0.25">
      <c r="B547" s="3" t="s">
        <v>181</v>
      </c>
      <c r="C547" s="3" t="s">
        <v>645</v>
      </c>
      <c r="D547" s="3" t="s">
        <v>426</v>
      </c>
      <c r="E547" s="7">
        <v>20000</v>
      </c>
      <c r="F547" s="7">
        <v>11957.22</v>
      </c>
      <c r="G547" s="7">
        <v>8042.78</v>
      </c>
      <c r="H547" s="206">
        <v>59.79</v>
      </c>
    </row>
    <row r="548" spans="2:8" x14ac:dyDescent="0.25">
      <c r="B548" s="3"/>
      <c r="C548" s="3" t="s">
        <v>647</v>
      </c>
      <c r="D548" s="3" t="s">
        <v>648</v>
      </c>
      <c r="E548" s="7">
        <v>53754</v>
      </c>
      <c r="F548" s="7">
        <v>67850.05</v>
      </c>
      <c r="G548" s="7">
        <v>-14096.05</v>
      </c>
      <c r="H548" s="206">
        <v>126.22</v>
      </c>
    </row>
    <row r="549" spans="2:8" x14ac:dyDescent="0.25">
      <c r="B549" s="3" t="s">
        <v>277</v>
      </c>
      <c r="C549" s="3" t="s">
        <v>647</v>
      </c>
      <c r="D549" s="3" t="s">
        <v>441</v>
      </c>
      <c r="E549" s="7">
        <v>53754</v>
      </c>
      <c r="F549" s="7">
        <v>67850.05</v>
      </c>
      <c r="G549" s="7">
        <v>-14096.05</v>
      </c>
      <c r="H549" s="206">
        <v>126.22</v>
      </c>
    </row>
    <row r="550" spans="2:8" x14ac:dyDescent="0.25">
      <c r="B550" s="3" t="s">
        <v>164</v>
      </c>
      <c r="C550" s="3" t="s">
        <v>647</v>
      </c>
      <c r="D550" s="3" t="s">
        <v>614</v>
      </c>
      <c r="E550" s="7">
        <v>53754</v>
      </c>
      <c r="F550" s="7">
        <v>67850.05</v>
      </c>
      <c r="G550" s="7">
        <v>-14096.05</v>
      </c>
      <c r="H550" s="206">
        <v>126.22</v>
      </c>
    </row>
    <row r="551" spans="2:8" x14ac:dyDescent="0.25">
      <c r="B551" s="4"/>
      <c r="C551" s="4" t="s">
        <v>649</v>
      </c>
      <c r="D551" s="4" t="s">
        <v>650</v>
      </c>
      <c r="E551" s="5">
        <v>219600</v>
      </c>
      <c r="F551" s="5">
        <v>189534.55</v>
      </c>
      <c r="G551" s="5">
        <v>30065.45</v>
      </c>
      <c r="H551" s="207">
        <v>86.31</v>
      </c>
    </row>
    <row r="552" spans="2:8" x14ac:dyDescent="0.25">
      <c r="B552" s="3" t="s">
        <v>143</v>
      </c>
      <c r="C552" s="3" t="s">
        <v>649</v>
      </c>
      <c r="D552" s="3" t="s">
        <v>678</v>
      </c>
      <c r="E552" s="7">
        <v>63649</v>
      </c>
      <c r="F552" s="7">
        <v>64708.800000000003</v>
      </c>
      <c r="G552" s="7">
        <v>-1059.8</v>
      </c>
      <c r="H552" s="206">
        <v>101.67</v>
      </c>
    </row>
    <row r="553" spans="2:8" x14ac:dyDescent="0.25">
      <c r="B553" s="3" t="s">
        <v>277</v>
      </c>
      <c r="C553" s="3" t="s">
        <v>649</v>
      </c>
      <c r="D553" s="3" t="s">
        <v>441</v>
      </c>
      <c r="E553" s="7">
        <v>45241</v>
      </c>
      <c r="F553" s="7">
        <v>33930.9</v>
      </c>
      <c r="G553" s="7">
        <v>11310.1</v>
      </c>
      <c r="H553" s="206">
        <v>75</v>
      </c>
    </row>
    <row r="554" spans="2:8" x14ac:dyDescent="0.25">
      <c r="B554" s="3" t="s">
        <v>279</v>
      </c>
      <c r="C554" s="3" t="s">
        <v>649</v>
      </c>
      <c r="D554" s="3" t="s">
        <v>424</v>
      </c>
      <c r="E554" s="7">
        <v>110710</v>
      </c>
      <c r="F554" s="7">
        <v>87757.85</v>
      </c>
      <c r="G554" s="7">
        <v>22952.15</v>
      </c>
      <c r="H554" s="206">
        <v>79.27</v>
      </c>
    </row>
    <row r="555" spans="2:8" x14ac:dyDescent="0.25">
      <c r="B555" s="3" t="s">
        <v>181</v>
      </c>
      <c r="C555" s="3" t="s">
        <v>649</v>
      </c>
      <c r="D555" s="3" t="s">
        <v>426</v>
      </c>
      <c r="E555" s="7">
        <v>110710</v>
      </c>
      <c r="F555" s="7">
        <v>87757.85</v>
      </c>
      <c r="G555" s="7">
        <v>22952.15</v>
      </c>
      <c r="H555" s="206">
        <v>79.27</v>
      </c>
    </row>
    <row r="556" spans="2:8" x14ac:dyDescent="0.25">
      <c r="B556" s="3" t="s">
        <v>281</v>
      </c>
      <c r="C556" s="3" t="s">
        <v>649</v>
      </c>
      <c r="D556" s="3" t="s">
        <v>427</v>
      </c>
      <c r="E556" s="7">
        <v>0</v>
      </c>
      <c r="F556" s="7">
        <v>3137</v>
      </c>
      <c r="G556" s="7">
        <v>-3137</v>
      </c>
      <c r="H556" s="206">
        <v>0</v>
      </c>
    </row>
    <row r="557" spans="2:8" x14ac:dyDescent="0.25">
      <c r="B557" s="3"/>
      <c r="C557" s="3" t="s">
        <v>651</v>
      </c>
      <c r="D557" s="3" t="s">
        <v>850</v>
      </c>
      <c r="E557" s="7">
        <v>7000</v>
      </c>
      <c r="F557" s="7">
        <v>53892.12</v>
      </c>
      <c r="G557" s="7">
        <v>-46892.12</v>
      </c>
      <c r="H557" s="206">
        <v>769.89</v>
      </c>
    </row>
    <row r="558" spans="2:8" x14ac:dyDescent="0.25">
      <c r="B558" s="3" t="s">
        <v>279</v>
      </c>
      <c r="C558" s="3" t="s">
        <v>651</v>
      </c>
      <c r="D558" s="3" t="s">
        <v>424</v>
      </c>
      <c r="E558" s="7">
        <v>7000</v>
      </c>
      <c r="F558" s="7">
        <v>53892.12</v>
      </c>
      <c r="G558" s="7">
        <v>-46892.12</v>
      </c>
      <c r="H558" s="206">
        <v>769.89</v>
      </c>
    </row>
    <row r="559" spans="2:8" x14ac:dyDescent="0.25">
      <c r="B559" s="3" t="s">
        <v>181</v>
      </c>
      <c r="C559" s="3" t="s">
        <v>651</v>
      </c>
      <c r="D559" s="3" t="s">
        <v>426</v>
      </c>
      <c r="E559" s="7">
        <v>7000</v>
      </c>
      <c r="F559" s="7">
        <v>53892.12</v>
      </c>
      <c r="G559" s="7">
        <v>-46892.12</v>
      </c>
      <c r="H559" s="206">
        <v>769.89</v>
      </c>
    </row>
    <row r="560" spans="2:8" x14ac:dyDescent="0.25">
      <c r="B560" s="3"/>
      <c r="C560" s="3" t="s">
        <v>652</v>
      </c>
      <c r="D560" s="3" t="s">
        <v>653</v>
      </c>
      <c r="E560" s="7">
        <v>4000</v>
      </c>
      <c r="F560" s="7">
        <v>4196.59</v>
      </c>
      <c r="G560" s="7">
        <v>-196.59</v>
      </c>
      <c r="H560" s="206">
        <v>104.91</v>
      </c>
    </row>
    <row r="561" spans="2:8" x14ac:dyDescent="0.25">
      <c r="B561" s="3" t="s">
        <v>279</v>
      </c>
      <c r="C561" s="3" t="s">
        <v>652</v>
      </c>
      <c r="D561" s="3" t="s">
        <v>424</v>
      </c>
      <c r="E561" s="7">
        <v>4000</v>
      </c>
      <c r="F561" s="7">
        <v>4361.59</v>
      </c>
      <c r="G561" s="7">
        <v>-361.59</v>
      </c>
      <c r="H561" s="206">
        <v>109.04</v>
      </c>
    </row>
    <row r="562" spans="2:8" x14ac:dyDescent="0.25">
      <c r="B562" s="3" t="s">
        <v>181</v>
      </c>
      <c r="C562" s="3" t="s">
        <v>652</v>
      </c>
      <c r="D562" s="3" t="s">
        <v>426</v>
      </c>
      <c r="E562" s="7">
        <v>4000</v>
      </c>
      <c r="F562" s="7">
        <v>4361.59</v>
      </c>
      <c r="G562" s="7">
        <v>-361.59</v>
      </c>
      <c r="H562" s="206">
        <v>109.04</v>
      </c>
    </row>
    <row r="563" spans="2:8" x14ac:dyDescent="0.25">
      <c r="B563" s="3" t="s">
        <v>281</v>
      </c>
      <c r="C563" s="3" t="s">
        <v>652</v>
      </c>
      <c r="D563" s="3" t="s">
        <v>427</v>
      </c>
      <c r="E563" s="7">
        <v>0</v>
      </c>
      <c r="F563" s="7">
        <v>-165</v>
      </c>
      <c r="G563" s="7">
        <v>165</v>
      </c>
      <c r="H563" s="206">
        <v>0</v>
      </c>
    </row>
    <row r="564" spans="2:8" x14ac:dyDescent="0.25">
      <c r="B564" s="3"/>
      <c r="C564" s="3" t="s">
        <v>654</v>
      </c>
      <c r="D564" s="3" t="s">
        <v>655</v>
      </c>
      <c r="E564" s="7">
        <v>0</v>
      </c>
      <c r="F564" s="7">
        <v>52.19</v>
      </c>
      <c r="G564" s="7">
        <v>-52.19</v>
      </c>
      <c r="H564" s="206">
        <v>0</v>
      </c>
    </row>
    <row r="565" spans="2:8" x14ac:dyDescent="0.25">
      <c r="B565" s="3" t="s">
        <v>279</v>
      </c>
      <c r="C565" s="3" t="s">
        <v>654</v>
      </c>
      <c r="D565" s="3" t="s">
        <v>424</v>
      </c>
      <c r="E565" s="7">
        <v>0</v>
      </c>
      <c r="F565" s="7">
        <v>52.19</v>
      </c>
      <c r="G565" s="7">
        <v>-52.19</v>
      </c>
      <c r="H565" s="206">
        <v>0</v>
      </c>
    </row>
    <row r="566" spans="2:8" x14ac:dyDescent="0.25">
      <c r="B566" s="3" t="s">
        <v>181</v>
      </c>
      <c r="C566" s="3" t="s">
        <v>654</v>
      </c>
      <c r="D566" s="3" t="s">
        <v>426</v>
      </c>
      <c r="E566" s="7">
        <v>0</v>
      </c>
      <c r="F566" s="7">
        <v>52.19</v>
      </c>
      <c r="G566" s="7">
        <v>-52.19</v>
      </c>
      <c r="H566" s="206">
        <v>0</v>
      </c>
    </row>
    <row r="567" spans="2:8" x14ac:dyDescent="0.25">
      <c r="B567" s="3"/>
      <c r="C567" s="3" t="s">
        <v>720</v>
      </c>
      <c r="D567" s="3" t="s">
        <v>851</v>
      </c>
      <c r="E567" s="7">
        <v>77149</v>
      </c>
      <c r="F567" s="7">
        <v>76389.36</v>
      </c>
      <c r="G567" s="7">
        <v>759.64</v>
      </c>
      <c r="H567" s="206">
        <v>99.02</v>
      </c>
    </row>
    <row r="568" spans="2:8" x14ac:dyDescent="0.25">
      <c r="B568" s="3" t="s">
        <v>143</v>
      </c>
      <c r="C568" s="3" t="s">
        <v>720</v>
      </c>
      <c r="D568" s="3" t="s">
        <v>678</v>
      </c>
      <c r="E568" s="7">
        <v>63649</v>
      </c>
      <c r="F568" s="7">
        <v>64708.800000000003</v>
      </c>
      <c r="G568" s="7">
        <v>-1059.8</v>
      </c>
      <c r="H568" s="206">
        <v>101.67</v>
      </c>
    </row>
    <row r="569" spans="2:8" x14ac:dyDescent="0.25">
      <c r="B569" s="3" t="s">
        <v>279</v>
      </c>
      <c r="C569" s="3" t="s">
        <v>720</v>
      </c>
      <c r="D569" s="3" t="s">
        <v>424</v>
      </c>
      <c r="E569" s="7">
        <v>13500</v>
      </c>
      <c r="F569" s="7">
        <v>11680.56</v>
      </c>
      <c r="G569" s="7">
        <v>1819.44</v>
      </c>
      <c r="H569" s="206">
        <v>86.52</v>
      </c>
    </row>
    <row r="570" spans="2:8" x14ac:dyDescent="0.25">
      <c r="B570" s="3" t="s">
        <v>181</v>
      </c>
      <c r="C570" s="3" t="s">
        <v>720</v>
      </c>
      <c r="D570" s="3" t="s">
        <v>426</v>
      </c>
      <c r="E570" s="7">
        <v>13500</v>
      </c>
      <c r="F570" s="7">
        <v>11680.56</v>
      </c>
      <c r="G570" s="7">
        <v>1819.44</v>
      </c>
      <c r="H570" s="206">
        <v>86.52</v>
      </c>
    </row>
    <row r="571" spans="2:8" x14ac:dyDescent="0.25">
      <c r="B571" s="3"/>
      <c r="C571" s="3" t="s">
        <v>656</v>
      </c>
      <c r="D571" s="3" t="s">
        <v>682</v>
      </c>
      <c r="E571" s="7">
        <v>45241</v>
      </c>
      <c r="F571" s="7">
        <v>37709.83</v>
      </c>
      <c r="G571" s="7">
        <v>7531.17</v>
      </c>
      <c r="H571" s="206">
        <v>83.35</v>
      </c>
    </row>
    <row r="572" spans="2:8" x14ac:dyDescent="0.25">
      <c r="B572" s="3" t="s">
        <v>277</v>
      </c>
      <c r="C572" s="3" t="s">
        <v>656</v>
      </c>
      <c r="D572" s="3" t="s">
        <v>441</v>
      </c>
      <c r="E572" s="7">
        <v>45241</v>
      </c>
      <c r="F572" s="7">
        <v>33930.9</v>
      </c>
      <c r="G572" s="7">
        <v>11310.1</v>
      </c>
      <c r="H572" s="206">
        <v>75</v>
      </c>
    </row>
    <row r="573" spans="2:8" x14ac:dyDescent="0.25">
      <c r="B573" s="3" t="s">
        <v>279</v>
      </c>
      <c r="C573" s="3" t="s">
        <v>656</v>
      </c>
      <c r="D573" s="3" t="s">
        <v>424</v>
      </c>
      <c r="E573" s="7">
        <v>0</v>
      </c>
      <c r="F573" s="7">
        <v>868.93</v>
      </c>
      <c r="G573" s="7">
        <v>-868.93</v>
      </c>
      <c r="H573" s="206">
        <v>0</v>
      </c>
    </row>
    <row r="574" spans="2:8" x14ac:dyDescent="0.25">
      <c r="B574" s="3" t="s">
        <v>181</v>
      </c>
      <c r="C574" s="3" t="s">
        <v>656</v>
      </c>
      <c r="D574" s="3" t="s">
        <v>426</v>
      </c>
      <c r="E574" s="7">
        <v>0</v>
      </c>
      <c r="F574" s="7">
        <v>868.93</v>
      </c>
      <c r="G574" s="7">
        <v>-868.93</v>
      </c>
      <c r="H574" s="206">
        <v>0</v>
      </c>
    </row>
    <row r="575" spans="2:8" x14ac:dyDescent="0.25">
      <c r="B575" s="3" t="s">
        <v>281</v>
      </c>
      <c r="C575" s="3" t="s">
        <v>656</v>
      </c>
      <c r="D575" s="3" t="s">
        <v>427</v>
      </c>
      <c r="E575" s="7">
        <v>0</v>
      </c>
      <c r="F575" s="7">
        <v>2910</v>
      </c>
      <c r="G575" s="7">
        <v>-2910</v>
      </c>
      <c r="H575" s="206">
        <v>0</v>
      </c>
    </row>
    <row r="576" spans="2:8" x14ac:dyDescent="0.25">
      <c r="B576" s="3"/>
      <c r="C576" s="3" t="s">
        <v>657</v>
      </c>
      <c r="D576" s="3" t="s">
        <v>244</v>
      </c>
      <c r="E576" s="7">
        <v>86210</v>
      </c>
      <c r="F576" s="7">
        <v>17294.46</v>
      </c>
      <c r="G576" s="7">
        <v>68915.539999999994</v>
      </c>
      <c r="H576" s="206">
        <v>20.059999999999999</v>
      </c>
    </row>
    <row r="577" spans="2:8" x14ac:dyDescent="0.25">
      <c r="B577" s="3" t="s">
        <v>279</v>
      </c>
      <c r="C577" s="3" t="s">
        <v>657</v>
      </c>
      <c r="D577" s="3" t="s">
        <v>424</v>
      </c>
      <c r="E577" s="7">
        <v>86210</v>
      </c>
      <c r="F577" s="7">
        <v>16902.46</v>
      </c>
      <c r="G577" s="7">
        <v>69307.539999999994</v>
      </c>
      <c r="H577" s="206">
        <v>19.61</v>
      </c>
    </row>
    <row r="578" spans="2:8" x14ac:dyDescent="0.25">
      <c r="B578" s="3" t="s">
        <v>181</v>
      </c>
      <c r="C578" s="3" t="s">
        <v>657</v>
      </c>
      <c r="D578" s="3" t="s">
        <v>426</v>
      </c>
      <c r="E578" s="7">
        <v>86210</v>
      </c>
      <c r="F578" s="7">
        <v>16902.46</v>
      </c>
      <c r="G578" s="7">
        <v>69307.539999999994</v>
      </c>
      <c r="H578" s="206">
        <v>19.61</v>
      </c>
    </row>
    <row r="579" spans="2:8" x14ac:dyDescent="0.25">
      <c r="B579" s="3" t="s">
        <v>281</v>
      </c>
      <c r="C579" s="3" t="s">
        <v>657</v>
      </c>
      <c r="D579" s="3" t="s">
        <v>427</v>
      </c>
      <c r="E579" s="7">
        <v>0</v>
      </c>
      <c r="F579" s="7">
        <v>392</v>
      </c>
      <c r="G579" s="7">
        <v>-392</v>
      </c>
      <c r="H579" s="206">
        <v>0</v>
      </c>
    </row>
    <row r="580" spans="2:8" x14ac:dyDescent="0.25">
      <c r="B580" s="213"/>
      <c r="C580" s="213"/>
      <c r="D580" s="213" t="s">
        <v>242</v>
      </c>
      <c r="E580" s="214">
        <v>31216624</v>
      </c>
      <c r="F580" s="214">
        <v>17799811.559999999</v>
      </c>
      <c r="G580" s="214">
        <v>13416812.439999999</v>
      </c>
      <c r="H580" s="215">
        <v>57.02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60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ColWidth="9.140625" defaultRowHeight="12.75" x14ac:dyDescent="0.2"/>
  <cols>
    <col min="1" max="1" width="2.7109375" style="105" customWidth="1"/>
    <col min="2" max="2" width="10.85546875" style="105" customWidth="1"/>
    <col min="3" max="3" width="46.7109375" style="105" bestFit="1" customWidth="1"/>
    <col min="4" max="5" width="9.85546875" style="106" bestFit="1" customWidth="1"/>
    <col min="6" max="6" width="11.7109375" style="106" bestFit="1" customWidth="1"/>
    <col min="7" max="7" width="10.5703125" style="107" bestFit="1" customWidth="1"/>
    <col min="8" max="16384" width="9.140625" style="105"/>
  </cols>
  <sheetData>
    <row r="2" spans="2:7" x14ac:dyDescent="0.2">
      <c r="B2" s="63" t="s">
        <v>103</v>
      </c>
    </row>
    <row r="3" spans="2:7" x14ac:dyDescent="0.2">
      <c r="B3" s="63" t="s">
        <v>852</v>
      </c>
    </row>
    <row r="4" spans="2:7" x14ac:dyDescent="0.2">
      <c r="B4" s="6" t="s">
        <v>414</v>
      </c>
      <c r="C4" s="6"/>
      <c r="D4" s="8" t="s">
        <v>52</v>
      </c>
      <c r="E4" s="8" t="s">
        <v>104</v>
      </c>
      <c r="F4" s="8" t="s">
        <v>24</v>
      </c>
      <c r="G4" s="9" t="s">
        <v>23</v>
      </c>
    </row>
    <row r="5" spans="2:7" x14ac:dyDescent="0.2">
      <c r="B5" s="211" t="s">
        <v>319</v>
      </c>
      <c r="C5" s="211" t="s">
        <v>320</v>
      </c>
      <c r="D5" s="212">
        <v>2373649</v>
      </c>
      <c r="E5" s="212">
        <v>1306071.07</v>
      </c>
      <c r="F5" s="212">
        <v>1067577.93</v>
      </c>
      <c r="G5" s="333">
        <v>55.02</v>
      </c>
    </row>
    <row r="6" spans="2:7" x14ac:dyDescent="0.2">
      <c r="B6" s="3" t="s">
        <v>321</v>
      </c>
      <c r="C6" s="3" t="s">
        <v>322</v>
      </c>
      <c r="D6" s="7">
        <v>204744</v>
      </c>
      <c r="E6" s="7">
        <v>68023.429999999993</v>
      </c>
      <c r="F6" s="7">
        <v>136720.57</v>
      </c>
      <c r="G6" s="216">
        <v>33.22</v>
      </c>
    </row>
    <row r="7" spans="2:7" x14ac:dyDescent="0.2">
      <c r="B7" s="3" t="s">
        <v>323</v>
      </c>
      <c r="C7" s="3" t="s">
        <v>324</v>
      </c>
      <c r="D7" s="7">
        <v>1954561</v>
      </c>
      <c r="E7" s="7">
        <v>1128255.25</v>
      </c>
      <c r="F7" s="7">
        <v>826305.75</v>
      </c>
      <c r="G7" s="216">
        <v>57.72</v>
      </c>
    </row>
    <row r="8" spans="2:7" x14ac:dyDescent="0.2">
      <c r="B8" s="3" t="s">
        <v>325</v>
      </c>
      <c r="C8" s="3" t="s">
        <v>809</v>
      </c>
      <c r="D8" s="7">
        <v>28091</v>
      </c>
      <c r="E8" s="7">
        <v>22064.1</v>
      </c>
      <c r="F8" s="7">
        <v>6026.9</v>
      </c>
      <c r="G8" s="216">
        <v>78.55</v>
      </c>
    </row>
    <row r="9" spans="2:7" x14ac:dyDescent="0.2">
      <c r="B9" s="3" t="s">
        <v>326</v>
      </c>
      <c r="C9" s="3" t="s">
        <v>327</v>
      </c>
      <c r="D9" s="7">
        <v>79323</v>
      </c>
      <c r="E9" s="7">
        <v>44947.8</v>
      </c>
      <c r="F9" s="7">
        <v>34375.199999999997</v>
      </c>
      <c r="G9" s="216">
        <v>56.66</v>
      </c>
    </row>
    <row r="10" spans="2:7" x14ac:dyDescent="0.2">
      <c r="B10" s="3" t="s">
        <v>328</v>
      </c>
      <c r="C10" s="3" t="s">
        <v>329</v>
      </c>
      <c r="D10" s="7">
        <v>106930</v>
      </c>
      <c r="E10" s="7">
        <v>42780.49</v>
      </c>
      <c r="F10" s="7">
        <v>64149.51</v>
      </c>
      <c r="G10" s="216">
        <v>40.01</v>
      </c>
    </row>
    <row r="11" spans="2:7" x14ac:dyDescent="0.2">
      <c r="B11" s="211" t="s">
        <v>330</v>
      </c>
      <c r="C11" s="211" t="s">
        <v>331</v>
      </c>
      <c r="D11" s="212">
        <v>17000</v>
      </c>
      <c r="E11" s="212">
        <v>4413.72</v>
      </c>
      <c r="F11" s="212">
        <v>12586.28</v>
      </c>
      <c r="G11" s="333">
        <v>25.96</v>
      </c>
    </row>
    <row r="12" spans="2:7" x14ac:dyDescent="0.2">
      <c r="B12" s="3" t="s">
        <v>332</v>
      </c>
      <c r="C12" s="3" t="s">
        <v>333</v>
      </c>
      <c r="D12" s="7">
        <v>17000</v>
      </c>
      <c r="E12" s="7">
        <v>4413.72</v>
      </c>
      <c r="F12" s="7">
        <v>12586.28</v>
      </c>
      <c r="G12" s="216">
        <v>25.96</v>
      </c>
    </row>
    <row r="13" spans="2:7" x14ac:dyDescent="0.2">
      <c r="B13" s="211" t="s">
        <v>334</v>
      </c>
      <c r="C13" s="211" t="s">
        <v>335</v>
      </c>
      <c r="D13" s="212">
        <v>2253385</v>
      </c>
      <c r="E13" s="212">
        <v>887778.12</v>
      </c>
      <c r="F13" s="212">
        <v>1365606.88</v>
      </c>
      <c r="G13" s="333">
        <v>39.4</v>
      </c>
    </row>
    <row r="14" spans="2:7" x14ac:dyDescent="0.2">
      <c r="B14" s="3" t="s">
        <v>336</v>
      </c>
      <c r="C14" s="3" t="s">
        <v>337</v>
      </c>
      <c r="D14" s="7">
        <v>2169385</v>
      </c>
      <c r="E14" s="7">
        <v>862594.92</v>
      </c>
      <c r="F14" s="7">
        <v>1306790.08</v>
      </c>
      <c r="G14" s="216">
        <v>39.76</v>
      </c>
    </row>
    <row r="15" spans="2:7" x14ac:dyDescent="0.2">
      <c r="B15" s="3" t="s">
        <v>338</v>
      </c>
      <c r="C15" s="3" t="s">
        <v>339</v>
      </c>
      <c r="D15" s="7">
        <v>9000</v>
      </c>
      <c r="E15" s="7">
        <v>8628</v>
      </c>
      <c r="F15" s="7">
        <v>372</v>
      </c>
      <c r="G15" s="216">
        <v>95.87</v>
      </c>
    </row>
    <row r="16" spans="2:7" x14ac:dyDescent="0.2">
      <c r="B16" s="3" t="s">
        <v>340</v>
      </c>
      <c r="C16" s="3" t="s">
        <v>244</v>
      </c>
      <c r="D16" s="7">
        <v>75000</v>
      </c>
      <c r="E16" s="7">
        <v>16555.2</v>
      </c>
      <c r="F16" s="7">
        <v>58444.800000000003</v>
      </c>
      <c r="G16" s="216">
        <v>22.07</v>
      </c>
    </row>
    <row r="17" spans="2:7" x14ac:dyDescent="0.2">
      <c r="B17" s="211" t="s">
        <v>341</v>
      </c>
      <c r="C17" s="211" t="s">
        <v>342</v>
      </c>
      <c r="D17" s="212">
        <v>557654</v>
      </c>
      <c r="E17" s="212">
        <v>429233.85</v>
      </c>
      <c r="F17" s="212">
        <v>128420.15</v>
      </c>
      <c r="G17" s="333">
        <v>76.97</v>
      </c>
    </row>
    <row r="18" spans="2:7" x14ac:dyDescent="0.2">
      <c r="B18" s="3" t="s">
        <v>343</v>
      </c>
      <c r="C18" s="3" t="s">
        <v>344</v>
      </c>
      <c r="D18" s="7">
        <v>35000</v>
      </c>
      <c r="E18" s="7">
        <v>40274.97</v>
      </c>
      <c r="F18" s="7">
        <v>-5274.97</v>
      </c>
      <c r="G18" s="216">
        <v>115.07</v>
      </c>
    </row>
    <row r="19" spans="2:7" x14ac:dyDescent="0.2">
      <c r="B19" s="3" t="s">
        <v>345</v>
      </c>
      <c r="C19" s="3" t="s">
        <v>346</v>
      </c>
      <c r="D19" s="7">
        <v>287654</v>
      </c>
      <c r="E19" s="7">
        <v>211406.46</v>
      </c>
      <c r="F19" s="7">
        <v>76247.539999999994</v>
      </c>
      <c r="G19" s="216">
        <v>73.489999999999995</v>
      </c>
    </row>
    <row r="20" spans="2:7" x14ac:dyDescent="0.2">
      <c r="B20" s="3" t="s">
        <v>347</v>
      </c>
      <c r="C20" s="3" t="s">
        <v>348</v>
      </c>
      <c r="D20" s="7">
        <v>3000</v>
      </c>
      <c r="E20" s="7">
        <v>1291.5</v>
      </c>
      <c r="F20" s="7">
        <v>1708.5</v>
      </c>
      <c r="G20" s="216">
        <v>43.05</v>
      </c>
    </row>
    <row r="21" spans="2:7" x14ac:dyDescent="0.2">
      <c r="B21" s="3" t="s">
        <v>349</v>
      </c>
      <c r="C21" s="3" t="s">
        <v>350</v>
      </c>
      <c r="D21" s="7">
        <v>232000</v>
      </c>
      <c r="E21" s="7">
        <v>176260.92</v>
      </c>
      <c r="F21" s="7">
        <v>55739.08</v>
      </c>
      <c r="G21" s="216">
        <v>75.97</v>
      </c>
    </row>
    <row r="22" spans="2:7" x14ac:dyDescent="0.2">
      <c r="B22" s="211" t="s">
        <v>351</v>
      </c>
      <c r="C22" s="211" t="s">
        <v>352</v>
      </c>
      <c r="D22" s="212">
        <v>1749913</v>
      </c>
      <c r="E22" s="212">
        <v>500809.38</v>
      </c>
      <c r="F22" s="212">
        <v>1249103.6200000001</v>
      </c>
      <c r="G22" s="333">
        <v>28.62</v>
      </c>
    </row>
    <row r="23" spans="2:7" x14ac:dyDescent="0.2">
      <c r="B23" s="3" t="s">
        <v>721</v>
      </c>
      <c r="C23" s="3" t="s">
        <v>722</v>
      </c>
      <c r="D23" s="7">
        <v>200000</v>
      </c>
      <c r="E23" s="7">
        <v>0</v>
      </c>
      <c r="F23" s="7">
        <v>200000</v>
      </c>
      <c r="G23" s="216">
        <v>0</v>
      </c>
    </row>
    <row r="24" spans="2:7" x14ac:dyDescent="0.2">
      <c r="B24" s="3" t="s">
        <v>723</v>
      </c>
      <c r="C24" s="3" t="s">
        <v>724</v>
      </c>
      <c r="D24" s="7">
        <v>11210</v>
      </c>
      <c r="E24" s="7">
        <v>306.24</v>
      </c>
      <c r="F24" s="7">
        <v>10903.76</v>
      </c>
      <c r="G24" s="216">
        <v>2.73</v>
      </c>
    </row>
    <row r="25" spans="2:7" x14ac:dyDescent="0.2">
      <c r="B25" s="3" t="s">
        <v>353</v>
      </c>
      <c r="C25" s="3" t="s">
        <v>354</v>
      </c>
      <c r="D25" s="7">
        <v>53754</v>
      </c>
      <c r="E25" s="7">
        <v>67850.05</v>
      </c>
      <c r="F25" s="7">
        <v>-14096.05</v>
      </c>
      <c r="G25" s="216">
        <v>126.22</v>
      </c>
    </row>
    <row r="26" spans="2:7" x14ac:dyDescent="0.2">
      <c r="B26" s="3" t="s">
        <v>355</v>
      </c>
      <c r="C26" s="3" t="s">
        <v>243</v>
      </c>
      <c r="D26" s="7">
        <v>1162712</v>
      </c>
      <c r="E26" s="7">
        <v>146447.16</v>
      </c>
      <c r="F26" s="7">
        <v>1016264.84</v>
      </c>
      <c r="G26" s="216">
        <v>12.6</v>
      </c>
    </row>
    <row r="27" spans="2:7" x14ac:dyDescent="0.2">
      <c r="B27" s="3" t="s">
        <v>356</v>
      </c>
      <c r="C27" s="3" t="s">
        <v>357</v>
      </c>
      <c r="D27" s="7">
        <v>322237</v>
      </c>
      <c r="E27" s="7">
        <v>286205.93</v>
      </c>
      <c r="F27" s="7">
        <v>36031.07</v>
      </c>
      <c r="G27" s="216">
        <v>88.82</v>
      </c>
    </row>
    <row r="28" spans="2:7" x14ac:dyDescent="0.2">
      <c r="B28" s="211" t="s">
        <v>358</v>
      </c>
      <c r="C28" s="211" t="s">
        <v>359</v>
      </c>
      <c r="D28" s="212">
        <v>86818</v>
      </c>
      <c r="E28" s="212">
        <v>71661.69</v>
      </c>
      <c r="F28" s="212">
        <v>15156.31</v>
      </c>
      <c r="G28" s="333">
        <v>82.54</v>
      </c>
    </row>
    <row r="29" spans="2:7" x14ac:dyDescent="0.2">
      <c r="B29" s="3" t="s">
        <v>360</v>
      </c>
      <c r="C29" s="3" t="s">
        <v>361</v>
      </c>
      <c r="D29" s="7">
        <v>86818</v>
      </c>
      <c r="E29" s="7">
        <v>71661.69</v>
      </c>
      <c r="F29" s="7">
        <v>15156.31</v>
      </c>
      <c r="G29" s="216">
        <v>82.54</v>
      </c>
    </row>
    <row r="30" spans="2:7" x14ac:dyDescent="0.2">
      <c r="B30" s="211" t="s">
        <v>362</v>
      </c>
      <c r="C30" s="211" t="s">
        <v>363</v>
      </c>
      <c r="D30" s="212">
        <v>4078771</v>
      </c>
      <c r="E30" s="212">
        <v>1758397.92</v>
      </c>
      <c r="F30" s="212">
        <v>2320373.08</v>
      </c>
      <c r="G30" s="333">
        <v>43.11</v>
      </c>
    </row>
    <row r="31" spans="2:7" x14ac:dyDescent="0.2">
      <c r="B31" s="3" t="s">
        <v>364</v>
      </c>
      <c r="C31" s="3" t="s">
        <v>365</v>
      </c>
      <c r="D31" s="7">
        <v>1808152</v>
      </c>
      <c r="E31" s="7">
        <v>403841.84</v>
      </c>
      <c r="F31" s="7">
        <v>1404310.16</v>
      </c>
      <c r="G31" s="216">
        <v>22.33</v>
      </c>
    </row>
    <row r="32" spans="2:7" x14ac:dyDescent="0.2">
      <c r="B32" s="3" t="s">
        <v>366</v>
      </c>
      <c r="C32" s="3" t="s">
        <v>367</v>
      </c>
      <c r="D32" s="7">
        <v>288449</v>
      </c>
      <c r="E32" s="7">
        <v>260045.05</v>
      </c>
      <c r="F32" s="7">
        <v>28403.95</v>
      </c>
      <c r="G32" s="216">
        <v>90.15</v>
      </c>
    </row>
    <row r="33" spans="2:7" x14ac:dyDescent="0.2">
      <c r="B33" s="3" t="s">
        <v>368</v>
      </c>
      <c r="C33" s="3" t="s">
        <v>369</v>
      </c>
      <c r="D33" s="7">
        <v>177431</v>
      </c>
      <c r="E33" s="7">
        <v>133886.68</v>
      </c>
      <c r="F33" s="7">
        <v>43544.32</v>
      </c>
      <c r="G33" s="216">
        <v>75.459999999999994</v>
      </c>
    </row>
    <row r="34" spans="2:7" x14ac:dyDescent="0.2">
      <c r="B34" s="3" t="s">
        <v>370</v>
      </c>
      <c r="C34" s="3" t="s">
        <v>371</v>
      </c>
      <c r="D34" s="7">
        <v>145606</v>
      </c>
      <c r="E34" s="7">
        <v>84812.45</v>
      </c>
      <c r="F34" s="7">
        <v>60793.55</v>
      </c>
      <c r="G34" s="216">
        <v>58.25</v>
      </c>
    </row>
    <row r="35" spans="2:7" x14ac:dyDescent="0.2">
      <c r="B35" s="3" t="s">
        <v>372</v>
      </c>
      <c r="C35" s="3" t="s">
        <v>373</v>
      </c>
      <c r="D35" s="7">
        <v>1079520</v>
      </c>
      <c r="E35" s="7">
        <v>517524.92</v>
      </c>
      <c r="F35" s="7">
        <v>561995.07999999996</v>
      </c>
      <c r="G35" s="216">
        <v>47.94</v>
      </c>
    </row>
    <row r="36" spans="2:7" x14ac:dyDescent="0.2">
      <c r="B36" s="3" t="s">
        <v>374</v>
      </c>
      <c r="C36" s="3" t="s">
        <v>375</v>
      </c>
      <c r="D36" s="7">
        <v>518613</v>
      </c>
      <c r="E36" s="7">
        <v>306588.59000000003</v>
      </c>
      <c r="F36" s="7">
        <v>212024.41</v>
      </c>
      <c r="G36" s="216">
        <v>59.12</v>
      </c>
    </row>
    <row r="37" spans="2:7" x14ac:dyDescent="0.2">
      <c r="B37" s="3" t="s">
        <v>780</v>
      </c>
      <c r="C37" s="3" t="s">
        <v>781</v>
      </c>
      <c r="D37" s="7">
        <v>0</v>
      </c>
      <c r="E37" s="7">
        <v>5865.08</v>
      </c>
      <c r="F37" s="7">
        <v>-5865.08</v>
      </c>
      <c r="G37" s="216">
        <v>0</v>
      </c>
    </row>
    <row r="38" spans="2:7" x14ac:dyDescent="0.2">
      <c r="B38" s="3" t="s">
        <v>376</v>
      </c>
      <c r="C38" s="3" t="s">
        <v>377</v>
      </c>
      <c r="D38" s="7">
        <v>45000</v>
      </c>
      <c r="E38" s="7">
        <v>30743.35</v>
      </c>
      <c r="F38" s="7">
        <v>14256.65</v>
      </c>
      <c r="G38" s="216">
        <v>68.319999999999993</v>
      </c>
    </row>
    <row r="39" spans="2:7" x14ac:dyDescent="0.2">
      <c r="B39" s="3" t="s">
        <v>378</v>
      </c>
      <c r="C39" s="3" t="s">
        <v>379</v>
      </c>
      <c r="D39" s="7">
        <v>16000</v>
      </c>
      <c r="E39" s="7">
        <v>15089.96</v>
      </c>
      <c r="F39" s="7">
        <v>910.04</v>
      </c>
      <c r="G39" s="216">
        <v>94.31</v>
      </c>
    </row>
    <row r="40" spans="2:7" x14ac:dyDescent="0.2">
      <c r="B40" s="211" t="s">
        <v>380</v>
      </c>
      <c r="C40" s="211" t="s">
        <v>381</v>
      </c>
      <c r="D40" s="212">
        <v>14560340</v>
      </c>
      <c r="E40" s="212">
        <v>9035807.6199999992</v>
      </c>
      <c r="F40" s="212">
        <v>5524532.3799999999</v>
      </c>
      <c r="G40" s="333">
        <v>62.06</v>
      </c>
    </row>
    <row r="41" spans="2:7" x14ac:dyDescent="0.2">
      <c r="B41" s="3" t="s">
        <v>382</v>
      </c>
      <c r="C41" s="3" t="s">
        <v>383</v>
      </c>
      <c r="D41" s="7">
        <v>3972195</v>
      </c>
      <c r="E41" s="7">
        <v>2737448.29</v>
      </c>
      <c r="F41" s="7">
        <v>1234746.71</v>
      </c>
      <c r="G41" s="216">
        <v>68.92</v>
      </c>
    </row>
    <row r="42" spans="2:7" x14ac:dyDescent="0.2">
      <c r="B42" s="3" t="s">
        <v>384</v>
      </c>
      <c r="C42" s="3" t="s">
        <v>685</v>
      </c>
      <c r="D42" s="7">
        <v>8695891</v>
      </c>
      <c r="E42" s="7">
        <v>5066285.58</v>
      </c>
      <c r="F42" s="7">
        <v>3629605.42</v>
      </c>
      <c r="G42" s="216">
        <v>58.26</v>
      </c>
    </row>
    <row r="43" spans="2:7" x14ac:dyDescent="0.2">
      <c r="B43" s="3" t="s">
        <v>385</v>
      </c>
      <c r="C43" s="3" t="s">
        <v>686</v>
      </c>
      <c r="D43" s="7">
        <v>230117</v>
      </c>
      <c r="E43" s="7">
        <v>117776.89</v>
      </c>
      <c r="F43" s="7">
        <v>112340.11</v>
      </c>
      <c r="G43" s="216">
        <v>51.18</v>
      </c>
    </row>
    <row r="44" spans="2:7" x14ac:dyDescent="0.2">
      <c r="B44" s="3" t="s">
        <v>782</v>
      </c>
      <c r="C44" s="3" t="s">
        <v>783</v>
      </c>
      <c r="D44" s="7">
        <v>0</v>
      </c>
      <c r="E44" s="7">
        <v>265.79000000000002</v>
      </c>
      <c r="F44" s="7">
        <v>-265.79000000000002</v>
      </c>
      <c r="G44" s="216">
        <v>0</v>
      </c>
    </row>
    <row r="45" spans="2:7" x14ac:dyDescent="0.2">
      <c r="B45" s="3" t="s">
        <v>386</v>
      </c>
      <c r="C45" s="3" t="s">
        <v>387</v>
      </c>
      <c r="D45" s="7">
        <v>962667</v>
      </c>
      <c r="E45" s="7">
        <v>672542.9</v>
      </c>
      <c r="F45" s="7">
        <v>290124.09999999998</v>
      </c>
      <c r="G45" s="216">
        <v>69.86</v>
      </c>
    </row>
    <row r="46" spans="2:7" x14ac:dyDescent="0.2">
      <c r="B46" s="3" t="s">
        <v>388</v>
      </c>
      <c r="C46" s="3" t="s">
        <v>389</v>
      </c>
      <c r="D46" s="7">
        <v>240100</v>
      </c>
      <c r="E46" s="7">
        <v>124390.63</v>
      </c>
      <c r="F46" s="7">
        <v>115709.37</v>
      </c>
      <c r="G46" s="216">
        <v>51.81</v>
      </c>
    </row>
    <row r="47" spans="2:7" x14ac:dyDescent="0.2">
      <c r="B47" s="3" t="s">
        <v>390</v>
      </c>
      <c r="C47" s="3" t="s">
        <v>391</v>
      </c>
      <c r="D47" s="7">
        <v>422370</v>
      </c>
      <c r="E47" s="7">
        <v>298516.88</v>
      </c>
      <c r="F47" s="7">
        <v>123853.12</v>
      </c>
      <c r="G47" s="216">
        <v>70.680000000000007</v>
      </c>
    </row>
    <row r="48" spans="2:7" x14ac:dyDescent="0.2">
      <c r="B48" s="3" t="s">
        <v>392</v>
      </c>
      <c r="C48" s="3" t="s">
        <v>393</v>
      </c>
      <c r="D48" s="7">
        <v>37000</v>
      </c>
      <c r="E48" s="7">
        <v>18580.66</v>
      </c>
      <c r="F48" s="7">
        <v>18419.34</v>
      </c>
      <c r="G48" s="216">
        <v>50.22</v>
      </c>
    </row>
    <row r="49" spans="2:7" x14ac:dyDescent="0.2">
      <c r="B49" s="211" t="s">
        <v>394</v>
      </c>
      <c r="C49" s="211" t="s">
        <v>395</v>
      </c>
      <c r="D49" s="212">
        <v>4781186</v>
      </c>
      <c r="E49" s="212">
        <v>3243480.99</v>
      </c>
      <c r="F49" s="212">
        <v>1537705.01</v>
      </c>
      <c r="G49" s="333">
        <v>67.84</v>
      </c>
    </row>
    <row r="50" spans="2:7" x14ac:dyDescent="0.2">
      <c r="B50" s="3" t="s">
        <v>396</v>
      </c>
      <c r="C50" s="3" t="s">
        <v>397</v>
      </c>
      <c r="D50" s="7">
        <v>326587</v>
      </c>
      <c r="E50" s="7">
        <v>173764.03</v>
      </c>
      <c r="F50" s="7">
        <v>152822.97</v>
      </c>
      <c r="G50" s="216">
        <v>53.21</v>
      </c>
    </row>
    <row r="51" spans="2:7" x14ac:dyDescent="0.2">
      <c r="B51" s="3" t="s">
        <v>398</v>
      </c>
      <c r="C51" s="3" t="s">
        <v>399</v>
      </c>
      <c r="D51" s="7">
        <v>3289725</v>
      </c>
      <c r="E51" s="7">
        <v>2127465.4</v>
      </c>
      <c r="F51" s="7">
        <v>1162259.6000000001</v>
      </c>
      <c r="G51" s="216">
        <v>64.67</v>
      </c>
    </row>
    <row r="52" spans="2:7" x14ac:dyDescent="0.2">
      <c r="B52" s="3" t="s">
        <v>400</v>
      </c>
      <c r="C52" s="3" t="s">
        <v>401</v>
      </c>
      <c r="D52" s="7">
        <v>109147</v>
      </c>
      <c r="E52" s="7">
        <v>95433.57</v>
      </c>
      <c r="F52" s="7">
        <v>13713.43</v>
      </c>
      <c r="G52" s="216">
        <v>87.44</v>
      </c>
    </row>
    <row r="53" spans="2:7" x14ac:dyDescent="0.2">
      <c r="B53" s="3" t="s">
        <v>402</v>
      </c>
      <c r="C53" s="3" t="s">
        <v>403</v>
      </c>
      <c r="D53" s="7">
        <v>161155</v>
      </c>
      <c r="E53" s="7">
        <v>130948.29</v>
      </c>
      <c r="F53" s="7">
        <v>30206.71</v>
      </c>
      <c r="G53" s="216">
        <v>81.260000000000005</v>
      </c>
    </row>
    <row r="54" spans="2:7" x14ac:dyDescent="0.2">
      <c r="B54" s="3" t="s">
        <v>404</v>
      </c>
      <c r="C54" s="3" t="s">
        <v>405</v>
      </c>
      <c r="D54" s="7">
        <v>186796</v>
      </c>
      <c r="E54" s="7">
        <v>101851.37</v>
      </c>
      <c r="F54" s="7">
        <v>84944.63</v>
      </c>
      <c r="G54" s="216">
        <v>54.53</v>
      </c>
    </row>
    <row r="55" spans="2:7" x14ac:dyDescent="0.2">
      <c r="B55" s="3" t="s">
        <v>784</v>
      </c>
      <c r="C55" s="3" t="s">
        <v>785</v>
      </c>
      <c r="D55" s="7">
        <v>0</v>
      </c>
      <c r="E55" s="7">
        <v>-250</v>
      </c>
      <c r="F55" s="7">
        <v>250</v>
      </c>
      <c r="G55" s="216">
        <v>0</v>
      </c>
    </row>
    <row r="56" spans="2:7" x14ac:dyDescent="0.2">
      <c r="B56" s="3" t="s">
        <v>406</v>
      </c>
      <c r="C56" s="3" t="s">
        <v>407</v>
      </c>
      <c r="D56" s="7">
        <v>123902</v>
      </c>
      <c r="E56" s="7">
        <v>77598.710000000006</v>
      </c>
      <c r="F56" s="7">
        <v>46303.29</v>
      </c>
      <c r="G56" s="216">
        <v>62.63</v>
      </c>
    </row>
    <row r="57" spans="2:7" x14ac:dyDescent="0.2">
      <c r="B57" s="3" t="s">
        <v>408</v>
      </c>
      <c r="C57" s="3" t="s">
        <v>409</v>
      </c>
      <c r="D57" s="7">
        <v>316664</v>
      </c>
      <c r="E57" s="7">
        <v>224857.65</v>
      </c>
      <c r="F57" s="7">
        <v>91806.35</v>
      </c>
      <c r="G57" s="216">
        <v>71.010000000000005</v>
      </c>
    </row>
    <row r="58" spans="2:7" x14ac:dyDescent="0.2">
      <c r="B58" s="3" t="s">
        <v>410</v>
      </c>
      <c r="C58" s="3" t="s">
        <v>411</v>
      </c>
      <c r="D58" s="7">
        <v>204540</v>
      </c>
      <c r="E58" s="7">
        <v>268202.46000000002</v>
      </c>
      <c r="F58" s="7">
        <v>-63662.46</v>
      </c>
      <c r="G58" s="216">
        <v>131.12</v>
      </c>
    </row>
    <row r="59" spans="2:7" x14ac:dyDescent="0.2">
      <c r="B59" s="3" t="s">
        <v>412</v>
      </c>
      <c r="C59" s="3" t="s">
        <v>413</v>
      </c>
      <c r="D59" s="7">
        <v>62670</v>
      </c>
      <c r="E59" s="7">
        <v>43609.51</v>
      </c>
      <c r="F59" s="7">
        <v>19060.490000000002</v>
      </c>
      <c r="G59" s="216">
        <v>69.59</v>
      </c>
    </row>
    <row r="60" spans="2:7" x14ac:dyDescent="0.2">
      <c r="B60" s="213"/>
      <c r="C60" s="213" t="s">
        <v>242</v>
      </c>
      <c r="D60" s="214">
        <v>31216624</v>
      </c>
      <c r="E60" s="214">
        <v>17799811.559999999</v>
      </c>
      <c r="F60" s="214">
        <v>13416812.439999999</v>
      </c>
      <c r="G60" s="318">
        <v>57.02</v>
      </c>
    </row>
  </sheetData>
  <sheetProtection algorithmName="SHA-512" hashValue="xI4XOonrMAFQm1VSrxsxj07NLQd4F651CtGZOl46XJP9H261rR6oZu0ZI28qnd2NEjQZaVtdwklN315uI+bF7w==" saltValue="WlYR24VFUvqHh469eMMQEw==" spinCount="100000" sheet="1" objects="1" scenarios="1" selectLockedCells="1" selectUnlockedCells="1"/>
  <pageMargins left="0.70866141732283472" right="0.11811023622047245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57"/>
  <sheetViews>
    <sheetView showGridLines="0" zoomScaleNormal="100" workbookViewId="0">
      <selection activeCell="I46" sqref="I46"/>
    </sheetView>
  </sheetViews>
  <sheetFormatPr defaultColWidth="9.140625" defaultRowHeight="12.75" x14ac:dyDescent="0.2"/>
  <cols>
    <col min="1" max="1" width="2.7109375" style="114" customWidth="1"/>
    <col min="2" max="2" width="44.28515625" style="157" customWidth="1"/>
    <col min="3" max="4" width="10.140625" style="114" bestFit="1" customWidth="1"/>
    <col min="5" max="6" width="10" style="114" customWidth="1"/>
    <col min="7" max="8" width="10.28515625" style="114" customWidth="1"/>
    <col min="9" max="10" width="9.140625" style="114" customWidth="1"/>
    <col min="11" max="16384" width="9.140625" style="114"/>
  </cols>
  <sheetData>
    <row r="2" spans="2:10" ht="27.75" customHeight="1" x14ac:dyDescent="0.2">
      <c r="B2" s="102" t="s">
        <v>774</v>
      </c>
      <c r="C2" s="127"/>
      <c r="D2" s="127"/>
      <c r="E2" s="127"/>
      <c r="F2" s="127"/>
      <c r="G2" s="128"/>
      <c r="H2" s="128"/>
      <c r="I2" s="128"/>
      <c r="J2" s="103"/>
    </row>
    <row r="3" spans="2:10" ht="18" customHeight="1" x14ac:dyDescent="0.2">
      <c r="B3" s="129"/>
      <c r="C3" s="319" t="s">
        <v>25</v>
      </c>
      <c r="D3" s="130"/>
      <c r="E3" s="131"/>
      <c r="F3" s="132"/>
      <c r="G3" s="104"/>
      <c r="H3" s="104"/>
      <c r="I3" s="133"/>
      <c r="J3" s="134"/>
    </row>
    <row r="4" spans="2:10" ht="51" x14ac:dyDescent="0.2">
      <c r="B4" s="135"/>
      <c r="C4" s="136" t="s">
        <v>743</v>
      </c>
      <c r="D4" s="136" t="s">
        <v>744</v>
      </c>
      <c r="E4" s="137" t="s">
        <v>853</v>
      </c>
      <c r="F4" s="136" t="s">
        <v>854</v>
      </c>
      <c r="G4" s="137" t="s">
        <v>745</v>
      </c>
      <c r="H4" s="137" t="s">
        <v>746</v>
      </c>
      <c r="I4" s="137" t="s">
        <v>853</v>
      </c>
      <c r="J4" s="136" t="s">
        <v>854</v>
      </c>
    </row>
    <row r="5" spans="2:10" x14ac:dyDescent="0.2">
      <c r="B5" s="138" t="s">
        <v>26</v>
      </c>
      <c r="C5" s="139">
        <f t="shared" ref="C5:J5" si="0">SUM(C6:C18)</f>
        <v>2115050</v>
      </c>
      <c r="D5" s="139">
        <f t="shared" si="0"/>
        <v>2217733</v>
      </c>
      <c r="E5" s="139">
        <f t="shared" si="0"/>
        <v>256281.8</v>
      </c>
      <c r="F5" s="139">
        <f t="shared" si="0"/>
        <v>1961451.2</v>
      </c>
      <c r="G5" s="139">
        <f t="shared" si="0"/>
        <v>504450</v>
      </c>
      <c r="H5" s="139">
        <f t="shared" si="0"/>
        <v>504450</v>
      </c>
      <c r="I5" s="139">
        <f t="shared" si="0"/>
        <v>0</v>
      </c>
      <c r="J5" s="139">
        <f t="shared" si="0"/>
        <v>504450</v>
      </c>
    </row>
    <row r="6" spans="2:10" x14ac:dyDescent="0.2">
      <c r="B6" s="140" t="s">
        <v>747</v>
      </c>
      <c r="C6" s="141">
        <v>1969450</v>
      </c>
      <c r="D6" s="141">
        <v>2023450</v>
      </c>
      <c r="E6" s="142">
        <v>57313</v>
      </c>
      <c r="F6" s="142">
        <f>SUM(D6-E6)</f>
        <v>1966137</v>
      </c>
      <c r="G6" s="142">
        <v>504450</v>
      </c>
      <c r="H6" s="142">
        <v>504450</v>
      </c>
      <c r="I6" s="141">
        <v>0</v>
      </c>
      <c r="J6" s="141">
        <f>SUM(H6-I6)</f>
        <v>504450</v>
      </c>
    </row>
    <row r="7" spans="2:10" ht="25.5" x14ac:dyDescent="0.2">
      <c r="B7" s="143" t="s">
        <v>748</v>
      </c>
      <c r="C7" s="144">
        <v>32000</v>
      </c>
      <c r="D7" s="144">
        <v>32000</v>
      </c>
      <c r="E7" s="145">
        <v>20280</v>
      </c>
      <c r="F7" s="145">
        <f t="shared" ref="F7" si="1">SUM(D7-E7)</f>
        <v>11720</v>
      </c>
      <c r="G7" s="145">
        <v>0</v>
      </c>
      <c r="H7" s="145">
        <v>0</v>
      </c>
      <c r="I7" s="144">
        <v>0</v>
      </c>
      <c r="J7" s="144">
        <f t="shared" ref="J7" si="2">SUM(H7-I7)</f>
        <v>0</v>
      </c>
    </row>
    <row r="8" spans="2:10" x14ac:dyDescent="0.2">
      <c r="B8" s="143" t="s">
        <v>749</v>
      </c>
      <c r="C8" s="144">
        <v>0</v>
      </c>
      <c r="D8" s="144">
        <v>7465</v>
      </c>
      <c r="E8" s="145">
        <v>5808</v>
      </c>
      <c r="F8" s="145">
        <f t="shared" ref="F8:F18" si="3">SUM(D8-E8)</f>
        <v>1657</v>
      </c>
      <c r="G8" s="145">
        <v>0</v>
      </c>
      <c r="H8" s="145">
        <v>0</v>
      </c>
      <c r="I8" s="144">
        <v>0</v>
      </c>
      <c r="J8" s="144">
        <f t="shared" ref="J8:J18" si="4">SUM(H8-I8)</f>
        <v>0</v>
      </c>
    </row>
    <row r="9" spans="2:10" ht="25.5" x14ac:dyDescent="0.2">
      <c r="B9" s="146" t="s">
        <v>750</v>
      </c>
      <c r="C9" s="144">
        <v>18000</v>
      </c>
      <c r="D9" s="144">
        <v>18000</v>
      </c>
      <c r="E9" s="145">
        <v>6210</v>
      </c>
      <c r="F9" s="145">
        <f t="shared" si="3"/>
        <v>11790</v>
      </c>
      <c r="G9" s="145">
        <v>0</v>
      </c>
      <c r="H9" s="145">
        <v>0</v>
      </c>
      <c r="I9" s="144">
        <v>0</v>
      </c>
      <c r="J9" s="144">
        <f t="shared" si="4"/>
        <v>0</v>
      </c>
    </row>
    <row r="10" spans="2:10" x14ac:dyDescent="0.2">
      <c r="B10" s="146" t="s">
        <v>751</v>
      </c>
      <c r="C10" s="144">
        <v>30000</v>
      </c>
      <c r="D10" s="144">
        <v>30000</v>
      </c>
      <c r="E10" s="145">
        <v>21098</v>
      </c>
      <c r="F10" s="145">
        <f t="shared" si="3"/>
        <v>8902</v>
      </c>
      <c r="G10" s="145">
        <v>0</v>
      </c>
      <c r="H10" s="145">
        <v>0</v>
      </c>
      <c r="I10" s="144">
        <v>0</v>
      </c>
      <c r="J10" s="144">
        <f t="shared" si="4"/>
        <v>0</v>
      </c>
    </row>
    <row r="11" spans="2:10" x14ac:dyDescent="0.2">
      <c r="B11" s="143" t="s">
        <v>752</v>
      </c>
      <c r="C11" s="144">
        <v>0</v>
      </c>
      <c r="D11" s="144">
        <v>25378</v>
      </c>
      <c r="E11" s="145">
        <v>0</v>
      </c>
      <c r="F11" s="145">
        <f t="shared" si="3"/>
        <v>25378</v>
      </c>
      <c r="G11" s="145">
        <v>0</v>
      </c>
      <c r="H11" s="145">
        <v>0</v>
      </c>
      <c r="I11" s="144">
        <v>0</v>
      </c>
      <c r="J11" s="144">
        <f t="shared" si="4"/>
        <v>0</v>
      </c>
    </row>
    <row r="12" spans="2:10" x14ac:dyDescent="0.2">
      <c r="B12" s="181" t="s">
        <v>855</v>
      </c>
      <c r="C12" s="182">
        <v>0</v>
      </c>
      <c r="D12" s="182">
        <v>0</v>
      </c>
      <c r="E12" s="183">
        <v>23977.8</v>
      </c>
      <c r="F12" s="183">
        <f t="shared" si="3"/>
        <v>-23977.8</v>
      </c>
      <c r="G12" s="183">
        <v>0</v>
      </c>
      <c r="H12" s="183">
        <v>0</v>
      </c>
      <c r="I12" s="182">
        <v>0</v>
      </c>
      <c r="J12" s="182">
        <f t="shared" si="4"/>
        <v>0</v>
      </c>
    </row>
    <row r="13" spans="2:10" x14ac:dyDescent="0.2">
      <c r="B13" s="143" t="s">
        <v>862</v>
      </c>
      <c r="C13" s="144">
        <v>50600</v>
      </c>
      <c r="D13" s="144">
        <v>50600</v>
      </c>
      <c r="E13" s="145">
        <v>56307</v>
      </c>
      <c r="F13" s="145">
        <f t="shared" si="3"/>
        <v>-5707</v>
      </c>
      <c r="G13" s="145">
        <v>0</v>
      </c>
      <c r="H13" s="145">
        <v>0</v>
      </c>
      <c r="I13" s="144">
        <v>0</v>
      </c>
      <c r="J13" s="144">
        <f t="shared" si="4"/>
        <v>0</v>
      </c>
    </row>
    <row r="14" spans="2:10" x14ac:dyDescent="0.2">
      <c r="B14" s="181" t="s">
        <v>861</v>
      </c>
      <c r="C14" s="182">
        <v>0</v>
      </c>
      <c r="D14" s="182">
        <v>0</v>
      </c>
      <c r="E14" s="183">
        <v>16161</v>
      </c>
      <c r="F14" s="183">
        <f t="shared" si="3"/>
        <v>-16161</v>
      </c>
      <c r="G14" s="183">
        <v>0</v>
      </c>
      <c r="H14" s="183">
        <v>0</v>
      </c>
      <c r="I14" s="182">
        <v>0</v>
      </c>
      <c r="J14" s="182">
        <f t="shared" si="4"/>
        <v>0</v>
      </c>
    </row>
    <row r="15" spans="2:10" x14ac:dyDescent="0.2">
      <c r="B15" s="143" t="s">
        <v>760</v>
      </c>
      <c r="C15" s="144">
        <v>0</v>
      </c>
      <c r="D15" s="144">
        <v>0</v>
      </c>
      <c r="E15" s="145">
        <v>18287</v>
      </c>
      <c r="F15" s="145">
        <f t="shared" ref="F15:F16" si="5">SUM(D15-E15)</f>
        <v>-18287</v>
      </c>
      <c r="G15" s="145">
        <v>0</v>
      </c>
      <c r="H15" s="145">
        <v>0</v>
      </c>
      <c r="I15" s="144">
        <v>0</v>
      </c>
      <c r="J15" s="144">
        <f t="shared" ref="J15:J16" si="6">SUM(H15-I15)</f>
        <v>0</v>
      </c>
    </row>
    <row r="16" spans="2:10" hidden="1" x14ac:dyDescent="0.2">
      <c r="B16" s="181"/>
      <c r="C16" s="182"/>
      <c r="D16" s="182"/>
      <c r="E16" s="183"/>
      <c r="F16" s="183">
        <f t="shared" si="5"/>
        <v>0</v>
      </c>
      <c r="G16" s="183">
        <v>0</v>
      </c>
      <c r="H16" s="183">
        <v>0</v>
      </c>
      <c r="I16" s="182"/>
      <c r="J16" s="144">
        <f t="shared" si="6"/>
        <v>0</v>
      </c>
    </row>
    <row r="17" spans="2:10" x14ac:dyDescent="0.2">
      <c r="B17" s="146" t="s">
        <v>297</v>
      </c>
      <c r="C17" s="144">
        <v>15000</v>
      </c>
      <c r="D17" s="144">
        <v>30840</v>
      </c>
      <c r="E17" s="145">
        <v>30840</v>
      </c>
      <c r="F17" s="145">
        <f t="shared" si="3"/>
        <v>0</v>
      </c>
      <c r="G17" s="145">
        <v>0</v>
      </c>
      <c r="H17" s="145">
        <v>0</v>
      </c>
      <c r="I17" s="144">
        <v>0</v>
      </c>
      <c r="J17" s="144">
        <f t="shared" si="4"/>
        <v>0</v>
      </c>
    </row>
    <row r="18" spans="2:10" hidden="1" x14ac:dyDescent="0.2">
      <c r="B18" s="147" t="s">
        <v>307</v>
      </c>
      <c r="C18" s="148"/>
      <c r="D18" s="148"/>
      <c r="E18" s="149"/>
      <c r="F18" s="149">
        <f t="shared" si="3"/>
        <v>0</v>
      </c>
      <c r="G18" s="149">
        <v>0</v>
      </c>
      <c r="H18" s="149">
        <v>0</v>
      </c>
      <c r="I18" s="148">
        <v>0</v>
      </c>
      <c r="J18" s="148">
        <f t="shared" si="4"/>
        <v>0</v>
      </c>
    </row>
    <row r="19" spans="2:10" x14ac:dyDescent="0.2">
      <c r="B19" s="150" t="s">
        <v>27</v>
      </c>
      <c r="C19" s="151">
        <f t="shared" ref="C19:J19" si="7">SUM(C20:C28)</f>
        <v>1640152</v>
      </c>
      <c r="D19" s="151">
        <f t="shared" si="7"/>
        <v>1728152</v>
      </c>
      <c r="E19" s="151">
        <f t="shared" si="7"/>
        <v>74642</v>
      </c>
      <c r="F19" s="151">
        <f t="shared" si="7"/>
        <v>1653510</v>
      </c>
      <c r="G19" s="151">
        <f t="shared" si="7"/>
        <v>900000</v>
      </c>
      <c r="H19" s="151">
        <f t="shared" si="7"/>
        <v>900000</v>
      </c>
      <c r="I19" s="151">
        <f t="shared" si="7"/>
        <v>0</v>
      </c>
      <c r="J19" s="151">
        <f t="shared" si="7"/>
        <v>900000</v>
      </c>
    </row>
    <row r="20" spans="2:10" x14ac:dyDescent="0.2">
      <c r="B20" s="140" t="s">
        <v>753</v>
      </c>
      <c r="C20" s="141">
        <v>1325152</v>
      </c>
      <c r="D20" s="141">
        <v>1325152</v>
      </c>
      <c r="E20" s="142">
        <v>36140</v>
      </c>
      <c r="F20" s="142">
        <f t="shared" ref="F20:F28" si="8">SUM(D20-E20)</f>
        <v>1289012</v>
      </c>
      <c r="G20" s="142">
        <v>900000</v>
      </c>
      <c r="H20" s="142">
        <v>900000</v>
      </c>
      <c r="I20" s="141">
        <v>0</v>
      </c>
      <c r="J20" s="141">
        <f t="shared" ref="J20:J28" si="9">SUM(H20-I20)</f>
        <v>900000</v>
      </c>
    </row>
    <row r="21" spans="2:10" hidden="1" x14ac:dyDescent="0.2">
      <c r="B21" s="184" t="s">
        <v>663</v>
      </c>
      <c r="C21" s="185"/>
      <c r="D21" s="185"/>
      <c r="E21" s="186"/>
      <c r="F21" s="142">
        <f t="shared" si="8"/>
        <v>0</v>
      </c>
      <c r="G21" s="186">
        <v>0</v>
      </c>
      <c r="H21" s="186">
        <v>0</v>
      </c>
      <c r="I21" s="185">
        <v>0</v>
      </c>
      <c r="J21" s="185">
        <f t="shared" si="9"/>
        <v>0</v>
      </c>
    </row>
    <row r="22" spans="2:10" hidden="1" x14ac:dyDescent="0.2">
      <c r="B22" s="143" t="s">
        <v>101</v>
      </c>
      <c r="C22" s="144"/>
      <c r="D22" s="144"/>
      <c r="E22" s="145"/>
      <c r="F22" s="145">
        <f t="shared" si="8"/>
        <v>0</v>
      </c>
      <c r="G22" s="145">
        <v>0</v>
      </c>
      <c r="H22" s="145">
        <v>0</v>
      </c>
      <c r="I22" s="144">
        <v>0</v>
      </c>
      <c r="J22" s="144">
        <f t="shared" si="9"/>
        <v>0</v>
      </c>
    </row>
    <row r="23" spans="2:10" x14ac:dyDescent="0.2">
      <c r="B23" s="146" t="s">
        <v>102</v>
      </c>
      <c r="C23" s="144">
        <v>0</v>
      </c>
      <c r="D23" s="144">
        <v>88000</v>
      </c>
      <c r="E23" s="145">
        <v>0</v>
      </c>
      <c r="F23" s="145">
        <f t="shared" si="8"/>
        <v>88000</v>
      </c>
      <c r="G23" s="145">
        <v>0</v>
      </c>
      <c r="H23" s="145">
        <v>0</v>
      </c>
      <c r="I23" s="144">
        <v>0</v>
      </c>
      <c r="J23" s="144">
        <f t="shared" si="9"/>
        <v>0</v>
      </c>
    </row>
    <row r="24" spans="2:10" hidden="1" x14ac:dyDescent="0.2">
      <c r="B24" s="193" t="s">
        <v>665</v>
      </c>
      <c r="C24" s="182"/>
      <c r="D24" s="182"/>
      <c r="E24" s="183"/>
      <c r="F24" s="183">
        <f t="shared" si="8"/>
        <v>0</v>
      </c>
      <c r="G24" s="183">
        <v>0</v>
      </c>
      <c r="H24" s="183">
        <v>0</v>
      </c>
      <c r="I24" s="182">
        <v>0</v>
      </c>
      <c r="J24" s="144">
        <f t="shared" si="9"/>
        <v>0</v>
      </c>
    </row>
    <row r="25" spans="2:10" hidden="1" x14ac:dyDescent="0.2">
      <c r="B25" s="143" t="s">
        <v>28</v>
      </c>
      <c r="C25" s="144"/>
      <c r="D25" s="144"/>
      <c r="E25" s="145"/>
      <c r="F25" s="145">
        <f t="shared" si="8"/>
        <v>0</v>
      </c>
      <c r="G25" s="145">
        <v>0</v>
      </c>
      <c r="H25" s="145">
        <v>0</v>
      </c>
      <c r="I25" s="144">
        <v>0</v>
      </c>
      <c r="J25" s="144">
        <f t="shared" si="9"/>
        <v>0</v>
      </c>
    </row>
    <row r="26" spans="2:10" x14ac:dyDescent="0.2">
      <c r="B26" s="330" t="s">
        <v>786</v>
      </c>
      <c r="C26" s="331"/>
      <c r="D26" s="331"/>
      <c r="E26" s="332">
        <v>16512</v>
      </c>
      <c r="F26" s="145">
        <f t="shared" si="8"/>
        <v>-16512</v>
      </c>
      <c r="G26" s="332"/>
      <c r="H26" s="332"/>
      <c r="I26" s="331"/>
      <c r="J26" s="144">
        <f t="shared" si="9"/>
        <v>0</v>
      </c>
    </row>
    <row r="27" spans="2:10" x14ac:dyDescent="0.2">
      <c r="B27" s="330" t="s">
        <v>856</v>
      </c>
      <c r="C27" s="331">
        <v>0</v>
      </c>
      <c r="D27" s="331">
        <v>0</v>
      </c>
      <c r="E27" s="332">
        <v>21990</v>
      </c>
      <c r="F27" s="145">
        <f t="shared" si="8"/>
        <v>-21990</v>
      </c>
      <c r="G27" s="332">
        <v>0</v>
      </c>
      <c r="H27" s="332">
        <v>0</v>
      </c>
      <c r="I27" s="331">
        <v>0</v>
      </c>
      <c r="J27" s="144">
        <f t="shared" si="9"/>
        <v>0</v>
      </c>
    </row>
    <row r="28" spans="2:10" ht="27" customHeight="1" x14ac:dyDescent="0.2">
      <c r="B28" s="147" t="s">
        <v>298</v>
      </c>
      <c r="C28" s="148">
        <v>315000</v>
      </c>
      <c r="D28" s="148">
        <v>315000</v>
      </c>
      <c r="E28" s="149">
        <v>0</v>
      </c>
      <c r="F28" s="149">
        <f t="shared" si="8"/>
        <v>315000</v>
      </c>
      <c r="G28" s="149">
        <v>0</v>
      </c>
      <c r="H28" s="149">
        <v>0</v>
      </c>
      <c r="I28" s="148">
        <v>0</v>
      </c>
      <c r="J28" s="148">
        <f t="shared" si="9"/>
        <v>0</v>
      </c>
    </row>
    <row r="29" spans="2:10" x14ac:dyDescent="0.2">
      <c r="B29" s="150" t="s">
        <v>29</v>
      </c>
      <c r="C29" s="151">
        <f>SUM(C30:C34)</f>
        <v>2207929</v>
      </c>
      <c r="D29" s="151">
        <f>SUM(D30:D34)</f>
        <v>2207929</v>
      </c>
      <c r="E29" s="151">
        <f t="shared" ref="E29:J29" si="10">SUM(E30:E34)</f>
        <v>1424706</v>
      </c>
      <c r="F29" s="151">
        <f t="shared" si="10"/>
        <v>783223</v>
      </c>
      <c r="G29" s="151">
        <f t="shared" si="10"/>
        <v>1004994</v>
      </c>
      <c r="H29" s="151">
        <f t="shared" ref="H29" si="11">SUM(H30:H34)</f>
        <v>1004994</v>
      </c>
      <c r="I29" s="151">
        <f t="shared" si="10"/>
        <v>796602</v>
      </c>
      <c r="J29" s="151">
        <f t="shared" si="10"/>
        <v>208392</v>
      </c>
    </row>
    <row r="30" spans="2:10" x14ac:dyDescent="0.2">
      <c r="B30" s="140" t="s">
        <v>754</v>
      </c>
      <c r="C30" s="141">
        <v>1607929</v>
      </c>
      <c r="D30" s="141">
        <v>1607929</v>
      </c>
      <c r="E30" s="142">
        <v>1388903</v>
      </c>
      <c r="F30" s="142">
        <f>SUM(D30-E30)</f>
        <v>219026</v>
      </c>
      <c r="G30" s="142">
        <v>1004994</v>
      </c>
      <c r="H30" s="142">
        <v>1004994</v>
      </c>
      <c r="I30" s="141">
        <v>796602</v>
      </c>
      <c r="J30" s="141">
        <f t="shared" ref="J30:J34" si="12">SUM(H30-I30)</f>
        <v>208392</v>
      </c>
    </row>
    <row r="31" spans="2:10" x14ac:dyDescent="0.2">
      <c r="B31" s="365" t="s">
        <v>863</v>
      </c>
      <c r="C31" s="366">
        <v>0</v>
      </c>
      <c r="D31" s="366">
        <v>0</v>
      </c>
      <c r="E31" s="367">
        <v>10044</v>
      </c>
      <c r="F31" s="367">
        <f>SUM(D31-E31)</f>
        <v>-10044</v>
      </c>
      <c r="G31" s="367">
        <v>0</v>
      </c>
      <c r="H31" s="367">
        <v>0</v>
      </c>
      <c r="I31" s="366">
        <v>0</v>
      </c>
      <c r="J31" s="366">
        <f t="shared" si="12"/>
        <v>0</v>
      </c>
    </row>
    <row r="32" spans="2:10" x14ac:dyDescent="0.2">
      <c r="B32" s="365" t="s">
        <v>864</v>
      </c>
      <c r="C32" s="366">
        <v>0</v>
      </c>
      <c r="D32" s="366">
        <v>0</v>
      </c>
      <c r="E32" s="367">
        <v>5274</v>
      </c>
      <c r="F32" s="367">
        <f>SUM(D32-E32)</f>
        <v>-5274</v>
      </c>
      <c r="G32" s="367">
        <v>0</v>
      </c>
      <c r="H32" s="367">
        <v>0</v>
      </c>
      <c r="I32" s="366">
        <v>0</v>
      </c>
      <c r="J32" s="366">
        <f t="shared" si="12"/>
        <v>0</v>
      </c>
    </row>
    <row r="33" spans="2:10" x14ac:dyDescent="0.2">
      <c r="B33" s="365" t="s">
        <v>858</v>
      </c>
      <c r="C33" s="366">
        <v>0</v>
      </c>
      <c r="D33" s="366">
        <v>0</v>
      </c>
      <c r="E33" s="367">
        <v>20485</v>
      </c>
      <c r="F33" s="367">
        <f>SUM(D33-E33)</f>
        <v>-20485</v>
      </c>
      <c r="G33" s="367">
        <v>0</v>
      </c>
      <c r="H33" s="367">
        <v>0</v>
      </c>
      <c r="I33" s="366">
        <v>0</v>
      </c>
      <c r="J33" s="366">
        <f t="shared" si="12"/>
        <v>0</v>
      </c>
    </row>
    <row r="34" spans="2:10" x14ac:dyDescent="0.2">
      <c r="B34" s="152" t="s">
        <v>755</v>
      </c>
      <c r="C34" s="148">
        <v>600000</v>
      </c>
      <c r="D34" s="148">
        <v>600000</v>
      </c>
      <c r="E34" s="149">
        <v>0</v>
      </c>
      <c r="F34" s="149">
        <f t="shared" ref="F34" si="13">SUM(C34-E34)</f>
        <v>600000</v>
      </c>
      <c r="G34" s="149">
        <v>0</v>
      </c>
      <c r="H34" s="149">
        <v>0</v>
      </c>
      <c r="I34" s="148">
        <v>0</v>
      </c>
      <c r="J34" s="148">
        <f t="shared" si="12"/>
        <v>0</v>
      </c>
    </row>
    <row r="35" spans="2:10" x14ac:dyDescent="0.2">
      <c r="B35" s="150" t="s">
        <v>30</v>
      </c>
      <c r="C35" s="151">
        <f t="shared" ref="C35:J35" si="14">SUM(C36:C41)</f>
        <v>2661097</v>
      </c>
      <c r="D35" s="151">
        <f t="shared" ref="D35" si="15">SUM(D36:D41)</f>
        <v>2661097</v>
      </c>
      <c r="E35" s="151">
        <f t="shared" si="14"/>
        <v>693877</v>
      </c>
      <c r="F35" s="151">
        <f t="shared" si="14"/>
        <v>1967220</v>
      </c>
      <c r="G35" s="151">
        <f t="shared" si="14"/>
        <v>694674</v>
      </c>
      <c r="H35" s="151">
        <f t="shared" ref="H35" si="16">SUM(H36:H41)</f>
        <v>694674</v>
      </c>
      <c r="I35" s="151">
        <f t="shared" si="14"/>
        <v>0</v>
      </c>
      <c r="J35" s="151">
        <f t="shared" si="14"/>
        <v>694674</v>
      </c>
    </row>
    <row r="36" spans="2:10" x14ac:dyDescent="0.2">
      <c r="B36" s="140" t="s">
        <v>31</v>
      </c>
      <c r="C36" s="141">
        <v>1448385</v>
      </c>
      <c r="D36" s="141">
        <v>1448385</v>
      </c>
      <c r="E36" s="142">
        <v>637669</v>
      </c>
      <c r="F36" s="142">
        <f t="shared" ref="F36:F41" si="17">SUM(D36-E36)</f>
        <v>810716</v>
      </c>
      <c r="G36" s="142">
        <v>34617</v>
      </c>
      <c r="H36" s="142">
        <v>34617</v>
      </c>
      <c r="I36" s="141">
        <v>0</v>
      </c>
      <c r="J36" s="141">
        <f t="shared" ref="J36:J41" si="18">SUM(H36-I36)</f>
        <v>34617</v>
      </c>
    </row>
    <row r="37" spans="2:10" x14ac:dyDescent="0.2">
      <c r="B37" s="184" t="s">
        <v>756</v>
      </c>
      <c r="C37" s="185">
        <v>230000</v>
      </c>
      <c r="D37" s="185">
        <v>230000</v>
      </c>
      <c r="E37" s="186">
        <v>0</v>
      </c>
      <c r="F37" s="145">
        <f t="shared" si="17"/>
        <v>230000</v>
      </c>
      <c r="G37" s="186">
        <v>170000</v>
      </c>
      <c r="H37" s="186">
        <v>170000</v>
      </c>
      <c r="I37" s="185"/>
      <c r="J37" s="144">
        <f t="shared" si="18"/>
        <v>170000</v>
      </c>
    </row>
    <row r="38" spans="2:10" x14ac:dyDescent="0.2">
      <c r="B38" s="143" t="s">
        <v>859</v>
      </c>
      <c r="C38" s="144">
        <v>982712</v>
      </c>
      <c r="D38" s="144">
        <v>982712</v>
      </c>
      <c r="E38" s="145">
        <v>56208</v>
      </c>
      <c r="F38" s="145">
        <f t="shared" ref="F38" si="19">SUM(D38-E38)</f>
        <v>926504</v>
      </c>
      <c r="G38" s="145">
        <v>490057</v>
      </c>
      <c r="H38" s="145">
        <v>490057</v>
      </c>
      <c r="I38" s="144">
        <v>0</v>
      </c>
      <c r="J38" s="144">
        <f t="shared" ref="J38" si="20">SUM(H38-I38)</f>
        <v>490057</v>
      </c>
    </row>
    <row r="39" spans="2:10" hidden="1" x14ac:dyDescent="0.2">
      <c r="B39" s="143" t="s">
        <v>666</v>
      </c>
      <c r="C39" s="144"/>
      <c r="D39" s="144"/>
      <c r="E39" s="145"/>
      <c r="F39" s="145">
        <f t="shared" si="17"/>
        <v>0</v>
      </c>
      <c r="G39" s="145">
        <v>0</v>
      </c>
      <c r="H39" s="145">
        <v>0</v>
      </c>
      <c r="I39" s="144">
        <v>0</v>
      </c>
      <c r="J39" s="144">
        <f t="shared" si="18"/>
        <v>0</v>
      </c>
    </row>
    <row r="40" spans="2:10" hidden="1" x14ac:dyDescent="0.2">
      <c r="B40" s="143" t="s">
        <v>301</v>
      </c>
      <c r="C40" s="144"/>
      <c r="D40" s="144"/>
      <c r="E40" s="145"/>
      <c r="F40" s="145">
        <f t="shared" si="17"/>
        <v>0</v>
      </c>
      <c r="G40" s="145"/>
      <c r="H40" s="145"/>
      <c r="I40" s="144"/>
      <c r="J40" s="144">
        <f t="shared" si="18"/>
        <v>0</v>
      </c>
    </row>
    <row r="41" spans="2:10" hidden="1" x14ac:dyDescent="0.2">
      <c r="B41" s="147" t="s">
        <v>299</v>
      </c>
      <c r="C41" s="148"/>
      <c r="D41" s="148"/>
      <c r="E41" s="149"/>
      <c r="F41" s="149">
        <f t="shared" si="17"/>
        <v>0</v>
      </c>
      <c r="G41" s="149">
        <v>0</v>
      </c>
      <c r="H41" s="149">
        <v>0</v>
      </c>
      <c r="I41" s="148">
        <v>0</v>
      </c>
      <c r="J41" s="148">
        <f t="shared" si="18"/>
        <v>0</v>
      </c>
    </row>
    <row r="42" spans="2:10" x14ac:dyDescent="0.2">
      <c r="B42" s="150" t="s">
        <v>32</v>
      </c>
      <c r="C42" s="151">
        <f t="shared" ref="C42:J42" si="21">SUM(C43:C49)</f>
        <v>358000</v>
      </c>
      <c r="D42" s="151">
        <f t="shared" si="21"/>
        <v>465403</v>
      </c>
      <c r="E42" s="151">
        <f t="shared" si="21"/>
        <v>302934</v>
      </c>
      <c r="F42" s="151">
        <f t="shared" si="21"/>
        <v>162469</v>
      </c>
      <c r="G42" s="151">
        <f t="shared" si="21"/>
        <v>23754</v>
      </c>
      <c r="H42" s="151">
        <f t="shared" si="21"/>
        <v>53754</v>
      </c>
      <c r="I42" s="151">
        <f t="shared" si="21"/>
        <v>60061</v>
      </c>
      <c r="J42" s="151">
        <f t="shared" si="21"/>
        <v>-6307</v>
      </c>
    </row>
    <row r="43" spans="2:10" x14ac:dyDescent="0.2">
      <c r="B43" s="140" t="s">
        <v>33</v>
      </c>
      <c r="C43" s="141">
        <v>30000</v>
      </c>
      <c r="D43" s="141">
        <v>53754</v>
      </c>
      <c r="E43" s="142">
        <v>80242</v>
      </c>
      <c r="F43" s="142">
        <f t="shared" ref="F43:F49" si="22">SUM(D43-E43)</f>
        <v>-26488</v>
      </c>
      <c r="G43" s="142">
        <v>23754</v>
      </c>
      <c r="H43" s="142">
        <v>23754</v>
      </c>
      <c r="I43" s="141">
        <v>30061</v>
      </c>
      <c r="J43" s="141">
        <f t="shared" ref="J43:J49" si="23">SUM(H43-I43)</f>
        <v>-6307</v>
      </c>
    </row>
    <row r="44" spans="2:10" x14ac:dyDescent="0.2">
      <c r="B44" s="146" t="s">
        <v>757</v>
      </c>
      <c r="C44" s="144">
        <v>0</v>
      </c>
      <c r="D44" s="144">
        <v>63649</v>
      </c>
      <c r="E44" s="145">
        <v>62609</v>
      </c>
      <c r="F44" s="145">
        <f t="shared" si="22"/>
        <v>1040</v>
      </c>
      <c r="G44" s="145">
        <v>0</v>
      </c>
      <c r="H44" s="145">
        <v>0</v>
      </c>
      <c r="I44" s="144">
        <v>0</v>
      </c>
      <c r="J44" s="144">
        <f t="shared" si="23"/>
        <v>0</v>
      </c>
    </row>
    <row r="45" spans="2:10" ht="15" customHeight="1" x14ac:dyDescent="0.2">
      <c r="B45" s="146" t="s">
        <v>758</v>
      </c>
      <c r="C45" s="144">
        <v>128000</v>
      </c>
      <c r="D45" s="144">
        <v>148000</v>
      </c>
      <c r="E45" s="145">
        <v>118926</v>
      </c>
      <c r="F45" s="145">
        <f t="shared" ref="F45:F47" si="24">SUM(D45-E45)</f>
        <v>29074</v>
      </c>
      <c r="G45" s="145">
        <v>0</v>
      </c>
      <c r="H45" s="145">
        <v>30000</v>
      </c>
      <c r="I45" s="144">
        <v>30000</v>
      </c>
      <c r="J45" s="144">
        <f t="shared" ref="J45:J47" si="25">SUM(H45-I45)</f>
        <v>0</v>
      </c>
    </row>
    <row r="46" spans="2:10" ht="15" customHeight="1" x14ac:dyDescent="0.2">
      <c r="B46" s="193" t="s">
        <v>857</v>
      </c>
      <c r="C46" s="182">
        <v>0</v>
      </c>
      <c r="D46" s="182">
        <v>0</v>
      </c>
      <c r="E46" s="183">
        <v>32307</v>
      </c>
      <c r="F46" s="183">
        <f t="shared" si="24"/>
        <v>-32307</v>
      </c>
      <c r="G46" s="183">
        <v>0</v>
      </c>
      <c r="H46" s="183">
        <v>0</v>
      </c>
      <c r="I46" s="182">
        <v>0</v>
      </c>
      <c r="J46" s="182">
        <f t="shared" si="25"/>
        <v>0</v>
      </c>
    </row>
    <row r="47" spans="2:10" ht="15" customHeight="1" x14ac:dyDescent="0.2">
      <c r="B47" s="193" t="s">
        <v>860</v>
      </c>
      <c r="C47" s="182"/>
      <c r="D47" s="182"/>
      <c r="E47" s="183">
        <v>8850</v>
      </c>
      <c r="F47" s="145">
        <f t="shared" si="24"/>
        <v>-8850</v>
      </c>
      <c r="G47" s="183"/>
      <c r="H47" s="183"/>
      <c r="I47" s="182"/>
      <c r="J47" s="144">
        <f t="shared" si="25"/>
        <v>0</v>
      </c>
    </row>
    <row r="48" spans="2:10" x14ac:dyDescent="0.2">
      <c r="B48" s="146" t="s">
        <v>759</v>
      </c>
      <c r="C48" s="144">
        <v>200000</v>
      </c>
      <c r="D48" s="144">
        <v>200000</v>
      </c>
      <c r="E48" s="145">
        <v>0</v>
      </c>
      <c r="F48" s="145">
        <f t="shared" si="22"/>
        <v>200000</v>
      </c>
      <c r="G48" s="145">
        <v>0</v>
      </c>
      <c r="H48" s="145">
        <v>0</v>
      </c>
      <c r="I48" s="144">
        <v>0</v>
      </c>
      <c r="J48" s="144">
        <f t="shared" si="23"/>
        <v>0</v>
      </c>
    </row>
    <row r="49" spans="2:10" hidden="1" x14ac:dyDescent="0.2">
      <c r="B49" s="152" t="s">
        <v>415</v>
      </c>
      <c r="C49" s="148"/>
      <c r="D49" s="148"/>
      <c r="E49" s="149"/>
      <c r="F49" s="149">
        <f t="shared" si="22"/>
        <v>0</v>
      </c>
      <c r="G49" s="149">
        <v>0</v>
      </c>
      <c r="H49" s="149">
        <v>0</v>
      </c>
      <c r="I49" s="148">
        <v>0</v>
      </c>
      <c r="J49" s="148">
        <f t="shared" si="23"/>
        <v>0</v>
      </c>
    </row>
    <row r="50" spans="2:10" x14ac:dyDescent="0.2">
      <c r="B50" s="153" t="s">
        <v>300</v>
      </c>
      <c r="C50" s="154">
        <f>SUM(C51:C52)</f>
        <v>100000</v>
      </c>
      <c r="D50" s="154">
        <f>SUM(D51:D52)</f>
        <v>100000</v>
      </c>
      <c r="E50" s="154">
        <f t="shared" ref="E50:J50" si="26">SUM(E51:E52)</f>
        <v>4770</v>
      </c>
      <c r="F50" s="154">
        <f t="shared" si="26"/>
        <v>95230</v>
      </c>
      <c r="G50" s="154">
        <f t="shared" si="26"/>
        <v>0</v>
      </c>
      <c r="H50" s="154">
        <f t="shared" ref="H50" si="27">SUM(H51:H52)</f>
        <v>0</v>
      </c>
      <c r="I50" s="154">
        <f t="shared" si="26"/>
        <v>0</v>
      </c>
      <c r="J50" s="154">
        <f t="shared" si="26"/>
        <v>0</v>
      </c>
    </row>
    <row r="51" spans="2:10" x14ac:dyDescent="0.2">
      <c r="B51" s="146" t="s">
        <v>299</v>
      </c>
      <c r="C51" s="144">
        <v>100000</v>
      </c>
      <c r="D51" s="144">
        <v>100000</v>
      </c>
      <c r="E51" s="145">
        <v>0</v>
      </c>
      <c r="F51" s="145">
        <f t="shared" ref="F51:F52" si="28">SUM(D51-E51)</f>
        <v>100000</v>
      </c>
      <c r="G51" s="145">
        <v>0</v>
      </c>
      <c r="H51" s="145">
        <v>0</v>
      </c>
      <c r="I51" s="144">
        <v>0</v>
      </c>
      <c r="J51" s="144">
        <f t="shared" ref="J51:J52" si="29">SUM(H51-I51)</f>
        <v>0</v>
      </c>
    </row>
    <row r="52" spans="2:10" x14ac:dyDescent="0.2">
      <c r="B52" s="146" t="s">
        <v>103</v>
      </c>
      <c r="C52" s="144">
        <v>0</v>
      </c>
      <c r="D52" s="144">
        <v>0</v>
      </c>
      <c r="E52" s="145">
        <v>4770</v>
      </c>
      <c r="F52" s="145">
        <f t="shared" si="28"/>
        <v>-4770</v>
      </c>
      <c r="G52" s="145">
        <v>0</v>
      </c>
      <c r="H52" s="145">
        <v>0</v>
      </c>
      <c r="I52" s="144">
        <v>0</v>
      </c>
      <c r="J52" s="144">
        <f t="shared" si="29"/>
        <v>0</v>
      </c>
    </row>
    <row r="53" spans="2:10" x14ac:dyDescent="0.2">
      <c r="B53" s="155" t="s">
        <v>34</v>
      </c>
      <c r="C53" s="156">
        <f t="shared" ref="C53:J53" si="30">SUM(C5+C19+C29+C35+C42+C50)</f>
        <v>9082228</v>
      </c>
      <c r="D53" s="156">
        <f t="shared" si="30"/>
        <v>9380314</v>
      </c>
      <c r="E53" s="156">
        <f t="shared" si="30"/>
        <v>2757210.8</v>
      </c>
      <c r="F53" s="156">
        <f t="shared" si="30"/>
        <v>6623103.2000000002</v>
      </c>
      <c r="G53" s="156">
        <f t="shared" si="30"/>
        <v>3127872</v>
      </c>
      <c r="H53" s="156">
        <f t="shared" si="30"/>
        <v>3157872</v>
      </c>
      <c r="I53" s="156">
        <f t="shared" si="30"/>
        <v>856663</v>
      </c>
      <c r="J53" s="156">
        <f t="shared" si="30"/>
        <v>2301209</v>
      </c>
    </row>
    <row r="54" spans="2:10" x14ac:dyDescent="0.2">
      <c r="G54" s="118"/>
      <c r="H54" s="118"/>
    </row>
    <row r="57" spans="2:10" x14ac:dyDescent="0.2">
      <c r="E57" s="118"/>
    </row>
  </sheetData>
  <sheetProtection algorithmName="SHA-512" hashValue="hLc/3K8YgOtsUmT7Aeg9ZLUOKad1wsFggepDRM3uqqicdObUVDnRFqLNKg8nKRoYDJbRGAiT1jVJKHDWYI6sOg==" saltValue="grWysTKci4DVFJat2fTZDw==" spinCount="100000" sheet="1" selectLockedCells="1" selectUnlockedCells="1"/>
  <conditionalFormatting sqref="E3:F3">
    <cfRule type="cellIs" dxfId="0" priority="1" stopIfTrue="1" operator="equal">
      <formula>0</formula>
    </cfRule>
  </conditionalFormatting>
  <pageMargins left="0.19685039370078741" right="0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30"/>
  <sheetViews>
    <sheetView showGridLines="0" zoomScale="115" zoomScaleNormal="115" workbookViewId="0">
      <selection activeCell="F34" sqref="F34"/>
    </sheetView>
  </sheetViews>
  <sheetFormatPr defaultColWidth="9.140625" defaultRowHeight="12.75" x14ac:dyDescent="0.2"/>
  <cols>
    <col min="1" max="1" width="2.7109375" style="1" customWidth="1"/>
    <col min="2" max="2" width="20.85546875" style="1" customWidth="1"/>
    <col min="3" max="3" width="11.140625" style="1" customWidth="1"/>
    <col min="4" max="4" width="11.28515625" style="1" bestFit="1" customWidth="1"/>
    <col min="5" max="5" width="9" style="1" hidden="1" customWidth="1"/>
    <col min="6" max="6" width="11.28515625" style="1" bestFit="1" customWidth="1"/>
    <col min="7" max="7" width="11.140625" style="1" hidden="1" customWidth="1"/>
    <col min="8" max="8" width="10.42578125" style="1" bestFit="1" customWidth="1"/>
    <col min="9" max="9" width="9.85546875" style="1" hidden="1" customWidth="1"/>
    <col min="10" max="10" width="10.85546875" style="1" hidden="1" customWidth="1"/>
    <col min="11" max="11" width="9.28515625" style="1" customWidth="1"/>
    <col min="12" max="12" width="12" style="1" customWidth="1"/>
    <col min="13" max="16384" width="9.140625" style="1"/>
  </cols>
  <sheetData>
    <row r="2" spans="2:12" x14ac:dyDescent="0.2">
      <c r="B2" s="64" t="s">
        <v>697</v>
      </c>
      <c r="C2" s="64"/>
      <c r="D2" s="76"/>
      <c r="E2" s="76"/>
      <c r="F2" s="76"/>
      <c r="G2" s="76"/>
      <c r="H2" s="76"/>
      <c r="I2" s="76"/>
      <c r="J2" s="76"/>
    </row>
    <row r="3" spans="2:12" x14ac:dyDescent="0.2">
      <c r="B3" s="65"/>
      <c r="C3" s="65"/>
      <c r="D3" s="77"/>
      <c r="E3" s="77"/>
      <c r="F3" s="77"/>
      <c r="G3" s="77"/>
      <c r="H3" s="77"/>
      <c r="I3" s="65"/>
      <c r="J3" s="65"/>
    </row>
    <row r="4" spans="2:12" ht="38.25" x14ac:dyDescent="0.2">
      <c r="B4" s="99" t="s">
        <v>306</v>
      </c>
      <c r="C4" s="83">
        <v>2018</v>
      </c>
      <c r="D4" s="83">
        <v>2019</v>
      </c>
      <c r="E4" s="83"/>
      <c r="F4" s="83">
        <v>2020</v>
      </c>
      <c r="G4" s="84"/>
      <c r="H4" s="83">
        <v>2021</v>
      </c>
      <c r="I4" s="85"/>
      <c r="J4" s="86" t="s">
        <v>35</v>
      </c>
      <c r="K4" s="86" t="s">
        <v>23</v>
      </c>
    </row>
    <row r="5" spans="2:12" x14ac:dyDescent="0.2">
      <c r="B5" s="69" t="s">
        <v>36</v>
      </c>
      <c r="C5" s="87">
        <v>800027.1</v>
      </c>
      <c r="D5" s="87">
        <v>871823.31</v>
      </c>
      <c r="E5" s="88">
        <f>SUM(D5/$D$20)</f>
        <v>7.480770833609611E-2</v>
      </c>
      <c r="F5" s="87">
        <v>951386.05</v>
      </c>
      <c r="G5" s="89">
        <f>SUM(F5/$F$20)</f>
        <v>7.9248645750397237E-2</v>
      </c>
      <c r="H5" s="87">
        <v>949859.79</v>
      </c>
      <c r="I5" s="70">
        <f>SUM($H$21*G5)</f>
        <v>933185.69189891394</v>
      </c>
      <c r="J5" s="87">
        <f>SUM(H5-I5)</f>
        <v>16674.0981010861</v>
      </c>
      <c r="K5" s="88">
        <f>SUM(H5/$H$21)</f>
        <v>8.0664655131050589E-2</v>
      </c>
    </row>
    <row r="6" spans="2:12" x14ac:dyDescent="0.2">
      <c r="B6" s="69" t="s">
        <v>37</v>
      </c>
      <c r="C6" s="87">
        <v>827757.89</v>
      </c>
      <c r="D6" s="87">
        <v>884684.80000000005</v>
      </c>
      <c r="E6" s="100">
        <f>SUM(D6/$D$20)</f>
        <v>7.5911301898750019E-2</v>
      </c>
      <c r="F6" s="87">
        <v>944425</v>
      </c>
      <c r="G6" s="89">
        <f t="shared" ref="G6:G7" si="0">SUM(F6/$F$20)</f>
        <v>7.8668803544911028E-2</v>
      </c>
      <c r="H6" s="87">
        <v>964347.18</v>
      </c>
      <c r="I6" s="70">
        <f t="shared" ref="I6:I15" si="1">SUM($H$21*G6)</f>
        <v>926357.80929479853</v>
      </c>
      <c r="J6" s="87">
        <f>SUM(H6-I6)</f>
        <v>37989.370705201523</v>
      </c>
      <c r="K6" s="88">
        <f t="shared" ref="K6:K19" si="2">SUM(H6/$H$21)</f>
        <v>8.1894963362225459E-2</v>
      </c>
    </row>
    <row r="7" spans="2:12" x14ac:dyDescent="0.2">
      <c r="B7" s="69" t="s">
        <v>38</v>
      </c>
      <c r="C7" s="87">
        <v>984401.38</v>
      </c>
      <c r="D7" s="87">
        <v>1015316.66</v>
      </c>
      <c r="E7" s="88">
        <f>SUM(D7/$D$20)</f>
        <v>8.7120304881569716E-2</v>
      </c>
      <c r="F7" s="87">
        <v>1048658</v>
      </c>
      <c r="G7" s="89">
        <f t="shared" si="0"/>
        <v>8.7351213900308977E-2</v>
      </c>
      <c r="H7" s="87">
        <v>1028867.44</v>
      </c>
      <c r="I7" s="70">
        <f t="shared" si="1"/>
        <v>1028596.7944299069</v>
      </c>
      <c r="J7" s="87">
        <f>SUM(H7-I7)</f>
        <v>270.64557009306736</v>
      </c>
      <c r="K7" s="88">
        <f t="shared" si="2"/>
        <v>8.7374197852050223E-2</v>
      </c>
    </row>
    <row r="8" spans="2:12" x14ac:dyDescent="0.2">
      <c r="B8" s="90" t="s">
        <v>39</v>
      </c>
      <c r="C8" s="91">
        <f t="shared" ref="C8:D8" si="3">SUM(C5:C7)</f>
        <v>2612186.37</v>
      </c>
      <c r="D8" s="91">
        <f t="shared" si="3"/>
        <v>2771824.77</v>
      </c>
      <c r="E8" s="92">
        <f>SUM(E5:E7)</f>
        <v>0.23783931511641584</v>
      </c>
      <c r="F8" s="91">
        <f t="shared" ref="F8:H8" si="4">SUM(F5:F7)</f>
        <v>2944469.05</v>
      </c>
      <c r="G8" s="93">
        <f>SUM(G5:G7)</f>
        <v>0.24526866319561724</v>
      </c>
      <c r="H8" s="91">
        <f t="shared" si="4"/>
        <v>2943074.41</v>
      </c>
      <c r="I8" s="94">
        <f>SUM(I5:I7)</f>
        <v>2888140.2956236191</v>
      </c>
      <c r="J8" s="91">
        <f>SUM(J5:J7)</f>
        <v>54934.11437638069</v>
      </c>
      <c r="K8" s="92">
        <f>SUM(H8/$H$21)</f>
        <v>0.24993381634532627</v>
      </c>
    </row>
    <row r="9" spans="2:12" x14ac:dyDescent="0.2">
      <c r="B9" s="69" t="s">
        <v>40</v>
      </c>
      <c r="C9" s="87">
        <v>848691.29</v>
      </c>
      <c r="D9" s="87">
        <v>959129.76</v>
      </c>
      <c r="E9" s="88">
        <f>SUM(D9/$D$20)</f>
        <v>8.2299129329944001E-2</v>
      </c>
      <c r="F9" s="87">
        <v>1039296.54</v>
      </c>
      <c r="G9" s="89">
        <f t="shared" ref="G9:G11" si="5">SUM(F9/$F$20)</f>
        <v>8.6571422114160232E-2</v>
      </c>
      <c r="H9" s="87">
        <v>1084417.6299999999</v>
      </c>
      <c r="I9" s="70">
        <f t="shared" si="1"/>
        <v>1019414.4225344141</v>
      </c>
      <c r="J9" s="87">
        <f>SUM(H9-I9)</f>
        <v>65003.207465585787</v>
      </c>
      <c r="K9" s="88">
        <f t="shared" si="2"/>
        <v>9.2091669805268006E-2</v>
      </c>
    </row>
    <row r="10" spans="2:12" x14ac:dyDescent="0.2">
      <c r="B10" s="69" t="s">
        <v>41</v>
      </c>
      <c r="C10" s="95">
        <v>875748.9</v>
      </c>
      <c r="D10" s="95">
        <v>933447.13</v>
      </c>
      <c r="E10" s="88">
        <f>SUM(D10/$D$20)</f>
        <v>8.009540447846708E-2</v>
      </c>
      <c r="F10" s="95">
        <v>963240.15</v>
      </c>
      <c r="G10" s="89">
        <f t="shared" si="5"/>
        <v>8.0236069700527449E-2</v>
      </c>
      <c r="H10" s="95">
        <v>1001988.98</v>
      </c>
      <c r="I10" s="70">
        <f t="shared" si="1"/>
        <v>944813.0186926364</v>
      </c>
      <c r="J10" s="87">
        <f>SUM(H10-I10)</f>
        <v>57175.961307363585</v>
      </c>
      <c r="K10" s="88">
        <f t="shared" si="2"/>
        <v>8.5091606537858744E-2</v>
      </c>
      <c r="L10" s="158">
        <f>SUM((H21/12)*5)-H12</f>
        <v>-1198437.4133333331</v>
      </c>
    </row>
    <row r="11" spans="2:12" x14ac:dyDescent="0.2">
      <c r="B11" s="69" t="s">
        <v>42</v>
      </c>
      <c r="C11" s="87">
        <v>952841.98</v>
      </c>
      <c r="D11" s="87">
        <v>1015192.72</v>
      </c>
      <c r="E11" s="88">
        <f>SUM(D11/$D$20)</f>
        <v>8.71096700806131E-2</v>
      </c>
      <c r="F11" s="87">
        <v>1015072.4</v>
      </c>
      <c r="G11" s="89">
        <f t="shared" si="5"/>
        <v>8.4553597394670138E-2</v>
      </c>
      <c r="H11" s="87">
        <v>1075379.31</v>
      </c>
      <c r="I11" s="70">
        <f t="shared" si="1"/>
        <v>995653.69906515966</v>
      </c>
      <c r="J11" s="87">
        <f>SUM(H11-I11)</f>
        <v>79725.610934840399</v>
      </c>
      <c r="K11" s="88">
        <f t="shared" si="2"/>
        <v>9.1324111294591323E-2</v>
      </c>
    </row>
    <row r="12" spans="2:12" x14ac:dyDescent="0.2">
      <c r="B12" s="90" t="s">
        <v>43</v>
      </c>
      <c r="C12" s="91">
        <f>SUM(C8:C11)</f>
        <v>5289468.540000001</v>
      </c>
      <c r="D12" s="91">
        <f>SUM(D8:D11)</f>
        <v>5679594.3799999999</v>
      </c>
      <c r="E12" s="92">
        <f>SUM(E9:E11)</f>
        <v>0.24950420388902417</v>
      </c>
      <c r="F12" s="91">
        <f>SUM(F8:F11)</f>
        <v>5962078.1400000006</v>
      </c>
      <c r="G12" s="93">
        <f>SUM(G9:G11)</f>
        <v>0.25136108920935785</v>
      </c>
      <c r="H12" s="91">
        <f>SUM(H8:H11)</f>
        <v>6104860.3300000001</v>
      </c>
      <c r="I12" s="94">
        <f>SUM(I8:I11)</f>
        <v>5848021.4359158296</v>
      </c>
      <c r="J12" s="91">
        <f>SUM(J8:J11)</f>
        <v>256838.89408417046</v>
      </c>
      <c r="K12" s="93">
        <f>SUM(K9:K11)</f>
        <v>0.26850738763771809</v>
      </c>
    </row>
    <row r="13" spans="2:12" x14ac:dyDescent="0.2">
      <c r="B13" s="69" t="s">
        <v>44</v>
      </c>
      <c r="C13" s="87">
        <v>912758</v>
      </c>
      <c r="D13" s="87">
        <v>998439.97</v>
      </c>
      <c r="E13" s="88">
        <f>SUM(D13/$D$20)</f>
        <v>8.5672182895477469E-2</v>
      </c>
      <c r="F13" s="87">
        <v>986865.57</v>
      </c>
      <c r="G13" s="89">
        <f t="shared" ref="G13:G15" si="6">SUM(F13/$F$20)</f>
        <v>8.220402218446847E-2</v>
      </c>
      <c r="H13" s="87">
        <v>1045190.11</v>
      </c>
      <c r="I13" s="70">
        <f t="shared" si="1"/>
        <v>967986.47589132283</v>
      </c>
      <c r="J13" s="87">
        <f>SUM(H13-I13)</f>
        <v>77203.634108677157</v>
      </c>
      <c r="K13" s="88">
        <f t="shared" si="2"/>
        <v>8.8760363010560561E-2</v>
      </c>
    </row>
    <row r="14" spans="2:12" x14ac:dyDescent="0.2">
      <c r="B14" s="69" t="s">
        <v>45</v>
      </c>
      <c r="C14" s="87">
        <v>880045</v>
      </c>
      <c r="D14" s="87">
        <v>940143.12</v>
      </c>
      <c r="E14" s="88">
        <f>SUM(D14/$D$20)</f>
        <v>8.0669960883642131E-2</v>
      </c>
      <c r="F14" s="87">
        <v>964260</v>
      </c>
      <c r="G14" s="89">
        <f t="shared" si="6"/>
        <v>8.0321021262901665E-2</v>
      </c>
      <c r="H14" s="87">
        <v>1037134.47</v>
      </c>
      <c r="I14" s="70">
        <f t="shared" si="1"/>
        <v>945813.35859449126</v>
      </c>
      <c r="J14" s="87">
        <f>SUM(H14-I14)</f>
        <v>91321.111405508709</v>
      </c>
      <c r="K14" s="88">
        <f t="shared" si="2"/>
        <v>8.8076256335763964E-2</v>
      </c>
    </row>
    <row r="15" spans="2:12" x14ac:dyDescent="0.2">
      <c r="B15" s="69" t="s">
        <v>46</v>
      </c>
      <c r="C15" s="87">
        <v>864206</v>
      </c>
      <c r="D15" s="87">
        <v>955715.22</v>
      </c>
      <c r="E15" s="88">
        <f>SUM(D15/$D$20)</f>
        <v>8.2006141164231924E-2</v>
      </c>
      <c r="F15" s="87">
        <v>970005.13</v>
      </c>
      <c r="G15" s="89">
        <f t="shared" si="6"/>
        <v>8.0799579648490757E-2</v>
      </c>
      <c r="H15" s="87">
        <v>1002676.04</v>
      </c>
      <c r="I15" s="70">
        <f t="shared" si="1"/>
        <v>951448.58218653279</v>
      </c>
      <c r="J15" s="87">
        <f>SUM(H15-I15)</f>
        <v>51227.457813467248</v>
      </c>
      <c r="K15" s="88">
        <f t="shared" si="2"/>
        <v>8.5149953526054076E-2</v>
      </c>
    </row>
    <row r="16" spans="2:12" x14ac:dyDescent="0.2">
      <c r="B16" s="90" t="s">
        <v>47</v>
      </c>
      <c r="C16" s="91">
        <f>SUM(C12:C15)</f>
        <v>7946477.540000001</v>
      </c>
      <c r="D16" s="91">
        <f>SUM(D12:D15)</f>
        <v>8573892.6899999995</v>
      </c>
      <c r="E16" s="92">
        <f>SUM(E13:E15)</f>
        <v>0.24834828494335154</v>
      </c>
      <c r="F16" s="91">
        <f>SUM(F12:F15)</f>
        <v>8883208.8400000017</v>
      </c>
      <c r="G16" s="93">
        <f>SUM(G13:G15)</f>
        <v>0.24332462309586089</v>
      </c>
      <c r="H16" s="91">
        <f>SUM(H12:H15)</f>
        <v>9189860.9499999993</v>
      </c>
      <c r="I16" s="94">
        <f>SUM(I12:I15)</f>
        <v>8713269.8525881767</v>
      </c>
      <c r="J16" s="91">
        <f>SUM(J12:J15)</f>
        <v>476591.09741182358</v>
      </c>
      <c r="K16" s="92">
        <f>SUM(K13:K15)</f>
        <v>0.26198657287237859</v>
      </c>
    </row>
    <row r="17" spans="2:11" x14ac:dyDescent="0.2">
      <c r="B17" s="69" t="s">
        <v>48</v>
      </c>
      <c r="C17" s="87">
        <v>878212</v>
      </c>
      <c r="D17" s="87">
        <v>959867.42</v>
      </c>
      <c r="E17" s="88">
        <f>SUM(D17/$D$20)</f>
        <v>8.2362425015547094E-2</v>
      </c>
      <c r="F17" s="87">
        <v>990470.95</v>
      </c>
      <c r="G17" s="89">
        <f t="shared" ref="G17:G19" si="7">SUM(F17/$F$20)</f>
        <v>8.250434347088588E-2</v>
      </c>
      <c r="H17" s="87"/>
      <c r="I17" s="70"/>
      <c r="J17" s="87"/>
      <c r="K17" s="88">
        <f t="shared" si="2"/>
        <v>0</v>
      </c>
    </row>
    <row r="18" spans="2:11" x14ac:dyDescent="0.2">
      <c r="B18" s="69" t="s">
        <v>49</v>
      </c>
      <c r="C18" s="87">
        <v>958810</v>
      </c>
      <c r="D18" s="87">
        <v>977486.57</v>
      </c>
      <c r="E18" s="88">
        <f>SUM(D18/$D$20)</f>
        <v>8.387425455624832E-2</v>
      </c>
      <c r="F18" s="87">
        <v>990930.24</v>
      </c>
      <c r="G18" s="89">
        <f t="shared" si="7"/>
        <v>8.2542601453023307E-2</v>
      </c>
      <c r="H18" s="87"/>
      <c r="I18" s="70"/>
      <c r="J18" s="87"/>
      <c r="K18" s="88">
        <f t="shared" si="2"/>
        <v>0</v>
      </c>
    </row>
    <row r="19" spans="2:11" x14ac:dyDescent="0.2">
      <c r="B19" s="69" t="s">
        <v>50</v>
      </c>
      <c r="C19" s="87">
        <v>1080431.5</v>
      </c>
      <c r="D19" s="87">
        <v>1142944.17</v>
      </c>
      <c r="E19" s="88">
        <f>SUM(D19/$D$20)</f>
        <v>9.8071516479413062E-2</v>
      </c>
      <c r="F19" s="87">
        <v>1140466.4099999999</v>
      </c>
      <c r="G19" s="89">
        <f t="shared" si="7"/>
        <v>9.4998679575254735E-2</v>
      </c>
      <c r="H19" s="87"/>
      <c r="I19" s="70"/>
      <c r="J19" s="87"/>
      <c r="K19" s="88">
        <f t="shared" si="2"/>
        <v>0</v>
      </c>
    </row>
    <row r="20" spans="2:11" x14ac:dyDescent="0.2">
      <c r="B20" s="90" t="s">
        <v>51</v>
      </c>
      <c r="C20" s="91">
        <f>SUM(C16:C19)</f>
        <v>10863931.040000001</v>
      </c>
      <c r="D20" s="91">
        <f>SUM(D16:D19)</f>
        <v>11654190.85</v>
      </c>
      <c r="E20" s="92">
        <f>SUM(E17:E19)</f>
        <v>0.26430819605120848</v>
      </c>
      <c r="F20" s="91">
        <f>SUM(F16:F19)</f>
        <v>12005076.440000001</v>
      </c>
      <c r="G20" s="93">
        <f>SUM(G17:G19)</f>
        <v>0.26004562449916391</v>
      </c>
      <c r="H20" s="91">
        <f>SUM(H16:H19)</f>
        <v>9189860.9499999993</v>
      </c>
      <c r="I20" s="94">
        <f>SUM(I16:I19)</f>
        <v>8713269.8525881767</v>
      </c>
      <c r="J20" s="91">
        <f>SUM(J16:J19)</f>
        <v>476591.09741182358</v>
      </c>
      <c r="K20" s="92">
        <f t="shared" ref="K20" si="8">SUM(H20/$H$21)</f>
        <v>0.78042777685542286</v>
      </c>
    </row>
    <row r="21" spans="2:11" x14ac:dyDescent="0.2">
      <c r="B21" s="121" t="s">
        <v>52</v>
      </c>
      <c r="C21" s="122">
        <v>10536732</v>
      </c>
      <c r="D21" s="122">
        <v>11524647</v>
      </c>
      <c r="E21" s="123">
        <f>SUM(E8+E12+E16+E20)</f>
        <v>1</v>
      </c>
      <c r="F21" s="122">
        <v>10699708</v>
      </c>
      <c r="G21" s="123">
        <f>SUM(G8+G12+G16+G20)</f>
        <v>0.99999999999999989</v>
      </c>
      <c r="H21" s="124">
        <v>11775415</v>
      </c>
      <c r="I21" s="125"/>
      <c r="J21" s="126"/>
      <c r="K21" s="126"/>
    </row>
    <row r="22" spans="2:11" x14ac:dyDescent="0.2">
      <c r="B22" s="96" t="s">
        <v>53</v>
      </c>
      <c r="C22" s="97">
        <f>SUM(C20-C21)</f>
        <v>327199.04000000097</v>
      </c>
      <c r="D22" s="97">
        <f>SUM(D20-D21)</f>
        <v>129543.84999999963</v>
      </c>
      <c r="E22" s="98"/>
      <c r="F22" s="97">
        <f>SUM(F20-F21)</f>
        <v>1305368.4400000013</v>
      </c>
      <c r="G22" s="97"/>
      <c r="H22" s="101">
        <f>SUM(H20/H21)</f>
        <v>0.78042777685542286</v>
      </c>
      <c r="I22" s="65"/>
      <c r="J22" s="65"/>
    </row>
    <row r="23" spans="2:11" x14ac:dyDescent="0.2">
      <c r="D23" s="65"/>
      <c r="E23" s="65"/>
      <c r="F23" s="65"/>
      <c r="G23" s="65"/>
      <c r="H23" s="221"/>
      <c r="I23" s="65"/>
      <c r="J23" s="65"/>
    </row>
    <row r="24" spans="2:11" x14ac:dyDescent="0.2">
      <c r="G24" s="57"/>
      <c r="H24" s="57"/>
    </row>
    <row r="25" spans="2:11" hidden="1" x14ac:dyDescent="0.2">
      <c r="G25" s="57"/>
      <c r="H25" s="57"/>
    </row>
    <row r="26" spans="2:11" hidden="1" x14ac:dyDescent="0.2">
      <c r="D26" s="1" t="s">
        <v>52</v>
      </c>
      <c r="F26" s="57">
        <v>11775415</v>
      </c>
      <c r="G26" s="57"/>
      <c r="H26" s="57"/>
    </row>
    <row r="27" spans="2:11" hidden="1" x14ac:dyDescent="0.2">
      <c r="D27" s="336" t="s">
        <v>811</v>
      </c>
      <c r="E27" s="336"/>
      <c r="F27" s="337">
        <v>12367133</v>
      </c>
    </row>
    <row r="28" spans="2:11" hidden="1" x14ac:dyDescent="0.2">
      <c r="D28" s="1" t="s">
        <v>769</v>
      </c>
      <c r="F28" s="57">
        <v>11834292</v>
      </c>
    </row>
    <row r="29" spans="2:11" hidden="1" x14ac:dyDescent="0.2">
      <c r="F29" s="57">
        <f>SUM(F28-F27)</f>
        <v>-532841</v>
      </c>
    </row>
    <row r="30" spans="2:11" hidden="1" x14ac:dyDescent="0.2"/>
  </sheetData>
  <sheetProtection algorithmName="SHA-512" hashValue="cqtdMVkl90OP+IOkn5owRJucnl/lUwS+CzfqPPuHwMk5wM4vWi+ht/fW7H4i4DyZGge3fg4z5zD3m8XigQys7Q==" saltValue="0cDsSVyhFZUR8PplIF6lvw==" spinCount="100000" sheet="1" selectLockedCells="1" selectUnlockedCells="1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60"/>
  <sheetViews>
    <sheetView showGridLines="0" workbookViewId="0">
      <selection activeCell="L21" sqref="L21"/>
    </sheetView>
  </sheetViews>
  <sheetFormatPr defaultColWidth="9.140625" defaultRowHeight="12.75" x14ac:dyDescent="0.2"/>
  <cols>
    <col min="1" max="1" width="2.7109375" style="1" customWidth="1"/>
    <col min="2" max="2" width="42.140625" style="1" bestFit="1" customWidth="1"/>
    <col min="3" max="3" width="9.140625" style="1" hidden="1" customWidth="1"/>
    <col min="4" max="4" width="9.140625" style="1" customWidth="1"/>
    <col min="5" max="7" width="9.140625" style="1"/>
    <col min="8" max="8" width="14.5703125" style="1" hidden="1" customWidth="1"/>
    <col min="9" max="9" width="13.42578125" style="1" hidden="1" customWidth="1"/>
    <col min="10" max="10" width="14.7109375" style="1" bestFit="1" customWidth="1"/>
    <col min="11" max="11" width="14" style="1" bestFit="1" customWidth="1"/>
    <col min="12" max="16384" width="9.140625" style="1"/>
  </cols>
  <sheetData>
    <row r="1" spans="2:11" x14ac:dyDescent="0.2"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2:11" ht="39" thickBot="1" x14ac:dyDescent="0.25">
      <c r="B2" s="66"/>
      <c r="C2" s="222">
        <v>2017</v>
      </c>
      <c r="D2" s="222">
        <v>2018</v>
      </c>
      <c r="E2" s="222">
        <v>2019</v>
      </c>
      <c r="F2" s="222">
        <v>2020</v>
      </c>
      <c r="G2" s="348">
        <v>2021</v>
      </c>
      <c r="H2" s="339" t="s">
        <v>302</v>
      </c>
      <c r="I2" s="234" t="s">
        <v>303</v>
      </c>
      <c r="J2" s="340" t="s">
        <v>690</v>
      </c>
      <c r="K2" s="340" t="s">
        <v>691</v>
      </c>
    </row>
    <row r="3" spans="2:11" ht="13.5" thickTop="1" x14ac:dyDescent="0.2">
      <c r="B3" s="67" t="s">
        <v>36</v>
      </c>
      <c r="C3" s="68">
        <v>6035</v>
      </c>
      <c r="D3" s="68">
        <v>6315</v>
      </c>
      <c r="E3" s="68">
        <v>7409</v>
      </c>
      <c r="F3" s="68">
        <v>7405</v>
      </c>
      <c r="G3" s="349">
        <v>7418</v>
      </c>
      <c r="H3" s="320">
        <f>SUM(F3-E3)/E3</f>
        <v>-5.3988392495613448E-4</v>
      </c>
      <c r="I3" s="321">
        <f>SUM(F3-E3)</f>
        <v>-4</v>
      </c>
      <c r="J3" s="341">
        <f>SUM(G3-F3)/F3</f>
        <v>1.7555705604321405E-3</v>
      </c>
      <c r="K3" s="342">
        <f>SUM(G3-F3)</f>
        <v>13</v>
      </c>
    </row>
    <row r="4" spans="2:11" x14ac:dyDescent="0.2">
      <c r="B4" s="3" t="s">
        <v>37</v>
      </c>
      <c r="C4" s="7">
        <v>6096</v>
      </c>
      <c r="D4" s="7">
        <v>6324</v>
      </c>
      <c r="E4" s="7">
        <v>6427</v>
      </c>
      <c r="F4" s="7">
        <v>6436</v>
      </c>
      <c r="G4" s="350">
        <v>6486</v>
      </c>
      <c r="H4" s="223">
        <f t="shared" ref="H4:H15" si="0">SUM(F4-E4)/E4</f>
        <v>1.4003423058969971E-3</v>
      </c>
      <c r="I4" s="77">
        <f t="shared" ref="I4:I14" si="1">SUM(F4-E4)</f>
        <v>9</v>
      </c>
      <c r="J4" s="341">
        <f>SUM(G4-F4)/F4</f>
        <v>7.7688004972032319E-3</v>
      </c>
      <c r="K4" s="342">
        <f>SUM(G4-F4)</f>
        <v>50</v>
      </c>
    </row>
    <row r="5" spans="2:11" x14ac:dyDescent="0.2">
      <c r="B5" s="3" t="s">
        <v>38</v>
      </c>
      <c r="C5" s="7">
        <v>6131</v>
      </c>
      <c r="D5" s="7">
        <v>6375</v>
      </c>
      <c r="E5" s="7">
        <v>6512</v>
      </c>
      <c r="F5" s="7">
        <v>6547</v>
      </c>
      <c r="G5" s="350">
        <v>6464</v>
      </c>
      <c r="H5" s="223">
        <f t="shared" si="0"/>
        <v>5.3746928746928749E-3</v>
      </c>
      <c r="I5" s="77">
        <f t="shared" si="1"/>
        <v>35</v>
      </c>
      <c r="J5" s="343">
        <f>SUM(G5-F5)/F5</f>
        <v>-1.2677562242248358E-2</v>
      </c>
      <c r="K5" s="344">
        <f>SUM(G5-F5)</f>
        <v>-83</v>
      </c>
    </row>
    <row r="6" spans="2:11" x14ac:dyDescent="0.2">
      <c r="B6" s="3" t="s">
        <v>40</v>
      </c>
      <c r="C6" s="7">
        <v>6138</v>
      </c>
      <c r="D6" s="7">
        <v>6392</v>
      </c>
      <c r="E6" s="7">
        <v>6441</v>
      </c>
      <c r="F6" s="7">
        <v>6408</v>
      </c>
      <c r="G6" s="350">
        <v>6453</v>
      </c>
      <c r="H6" s="320">
        <f t="shared" si="0"/>
        <v>-5.1234280391243593E-3</v>
      </c>
      <c r="I6" s="321">
        <f t="shared" si="1"/>
        <v>-33</v>
      </c>
      <c r="J6" s="341">
        <f t="shared" ref="J6:J10" si="2">SUM(G6-F6)/F6</f>
        <v>7.0224719101123594E-3</v>
      </c>
      <c r="K6" s="342">
        <f t="shared" ref="K6:K10" si="3">SUM(G6-F6)</f>
        <v>45</v>
      </c>
    </row>
    <row r="7" spans="2:11" x14ac:dyDescent="0.2">
      <c r="B7" s="3" t="s">
        <v>41</v>
      </c>
      <c r="C7" s="7">
        <v>6170</v>
      </c>
      <c r="D7" s="7">
        <v>6415</v>
      </c>
      <c r="E7" s="7">
        <v>6446</v>
      </c>
      <c r="F7" s="7">
        <v>6311</v>
      </c>
      <c r="G7" s="350">
        <v>6474</v>
      </c>
      <c r="H7" s="320">
        <f t="shared" si="0"/>
        <v>-2.0943220601923673E-2</v>
      </c>
      <c r="I7" s="321">
        <f t="shared" si="1"/>
        <v>-135</v>
      </c>
      <c r="J7" s="341">
        <f t="shared" si="2"/>
        <v>2.5827919505625099E-2</v>
      </c>
      <c r="K7" s="342">
        <f t="shared" si="3"/>
        <v>163</v>
      </c>
    </row>
    <row r="8" spans="2:11" x14ac:dyDescent="0.2">
      <c r="B8" s="3" t="s">
        <v>42</v>
      </c>
      <c r="C8" s="7">
        <v>6243</v>
      </c>
      <c r="D8" s="7">
        <v>6472</v>
      </c>
      <c r="E8" s="7">
        <v>6536</v>
      </c>
      <c r="F8" s="7">
        <v>6371</v>
      </c>
      <c r="G8" s="350">
        <v>6575</v>
      </c>
      <c r="H8" s="320">
        <f t="shared" si="0"/>
        <v>-2.5244798041615668E-2</v>
      </c>
      <c r="I8" s="321">
        <f t="shared" si="1"/>
        <v>-165</v>
      </c>
      <c r="J8" s="341">
        <f t="shared" si="2"/>
        <v>3.2020091037513736E-2</v>
      </c>
      <c r="K8" s="342">
        <f t="shared" si="3"/>
        <v>204</v>
      </c>
    </row>
    <row r="9" spans="2:11" x14ac:dyDescent="0.2">
      <c r="B9" s="3" t="s">
        <v>44</v>
      </c>
      <c r="C9" s="7">
        <v>6198</v>
      </c>
      <c r="D9" s="7">
        <v>6542</v>
      </c>
      <c r="E9" s="7">
        <v>6660</v>
      </c>
      <c r="F9" s="7">
        <v>6363</v>
      </c>
      <c r="G9" s="350">
        <v>6488</v>
      </c>
      <c r="H9" s="320">
        <f t="shared" si="0"/>
        <v>-4.4594594594594597E-2</v>
      </c>
      <c r="I9" s="321">
        <f t="shared" si="1"/>
        <v>-297</v>
      </c>
      <c r="J9" s="341">
        <f t="shared" si="2"/>
        <v>1.9644821625019643E-2</v>
      </c>
      <c r="K9" s="342">
        <f t="shared" si="3"/>
        <v>125</v>
      </c>
    </row>
    <row r="10" spans="2:11" x14ac:dyDescent="0.2">
      <c r="B10" s="3" t="s">
        <v>45</v>
      </c>
      <c r="C10" s="7">
        <v>6082</v>
      </c>
      <c r="D10" s="7">
        <v>6504</v>
      </c>
      <c r="E10" s="7">
        <v>6484</v>
      </c>
      <c r="F10" s="7">
        <v>6485</v>
      </c>
      <c r="G10" s="350">
        <v>6475</v>
      </c>
      <c r="H10" s="223">
        <f t="shared" si="0"/>
        <v>1.5422578655151142E-4</v>
      </c>
      <c r="I10" s="77">
        <f t="shared" si="1"/>
        <v>1</v>
      </c>
      <c r="J10" s="343">
        <f t="shared" si="2"/>
        <v>-1.5420200462606013E-3</v>
      </c>
      <c r="K10" s="344">
        <f t="shared" si="3"/>
        <v>-10</v>
      </c>
    </row>
    <row r="11" spans="2:11" x14ac:dyDescent="0.2">
      <c r="B11" s="3" t="s">
        <v>46</v>
      </c>
      <c r="C11" s="7">
        <v>6155</v>
      </c>
      <c r="D11" s="7">
        <v>6498</v>
      </c>
      <c r="E11" s="7">
        <v>6570</v>
      </c>
      <c r="F11" s="7">
        <v>6440</v>
      </c>
      <c r="G11" s="350"/>
      <c r="H11" s="320">
        <f t="shared" si="0"/>
        <v>-1.9786910197869101E-2</v>
      </c>
      <c r="I11" s="321">
        <f t="shared" si="1"/>
        <v>-130</v>
      </c>
      <c r="J11" s="345">
        <f t="shared" ref="J11:J14" si="4">SUM(G11-F11)/F11</f>
        <v>-1</v>
      </c>
      <c r="K11" s="346">
        <f t="shared" ref="K11:K14" si="5">SUM(G11-F11)</f>
        <v>-6440</v>
      </c>
    </row>
    <row r="12" spans="2:11" x14ac:dyDescent="0.2">
      <c r="B12" s="3" t="s">
        <v>48</v>
      </c>
      <c r="C12" s="7">
        <v>6224</v>
      </c>
      <c r="D12" s="7">
        <v>6552</v>
      </c>
      <c r="E12" s="7">
        <v>6552</v>
      </c>
      <c r="F12" s="7">
        <v>6433</v>
      </c>
      <c r="G12" s="350"/>
      <c r="H12" s="320">
        <f t="shared" si="0"/>
        <v>-1.8162393162393164E-2</v>
      </c>
      <c r="I12" s="321">
        <f t="shared" si="1"/>
        <v>-119</v>
      </c>
      <c r="J12" s="345">
        <f t="shared" si="4"/>
        <v>-1</v>
      </c>
      <c r="K12" s="346">
        <f t="shared" si="5"/>
        <v>-6433</v>
      </c>
    </row>
    <row r="13" spans="2:11" x14ac:dyDescent="0.2">
      <c r="B13" s="3" t="s">
        <v>49</v>
      </c>
      <c r="C13" s="7">
        <v>6181</v>
      </c>
      <c r="D13" s="7">
        <v>6571</v>
      </c>
      <c r="E13" s="7">
        <v>6577</v>
      </c>
      <c r="F13" s="7">
        <v>6460</v>
      </c>
      <c r="G13" s="350"/>
      <c r="H13" s="320">
        <f t="shared" si="0"/>
        <v>-1.7789265622624298E-2</v>
      </c>
      <c r="I13" s="321">
        <f t="shared" si="1"/>
        <v>-117</v>
      </c>
      <c r="J13" s="345">
        <f t="shared" si="4"/>
        <v>-1</v>
      </c>
      <c r="K13" s="346">
        <f t="shared" si="5"/>
        <v>-6460</v>
      </c>
    </row>
    <row r="14" spans="2:11" x14ac:dyDescent="0.2">
      <c r="B14" s="3" t="s">
        <v>50</v>
      </c>
      <c r="C14" s="7">
        <v>6385</v>
      </c>
      <c r="D14" s="7">
        <v>6767</v>
      </c>
      <c r="E14" s="7">
        <v>6734</v>
      </c>
      <c r="F14" s="7">
        <v>6633</v>
      </c>
      <c r="G14" s="350"/>
      <c r="H14" s="320">
        <f t="shared" si="0"/>
        <v>-1.4998514998514999E-2</v>
      </c>
      <c r="I14" s="321">
        <f t="shared" si="1"/>
        <v>-101</v>
      </c>
      <c r="J14" s="345">
        <f t="shared" si="4"/>
        <v>-1</v>
      </c>
      <c r="K14" s="347">
        <f t="shared" si="5"/>
        <v>-6633</v>
      </c>
    </row>
    <row r="15" spans="2:11" ht="25.5" x14ac:dyDescent="0.2">
      <c r="B15" s="224" t="s">
        <v>768</v>
      </c>
      <c r="C15" s="225">
        <v>1126</v>
      </c>
      <c r="D15" s="225">
        <v>1153</v>
      </c>
      <c r="E15" s="225">
        <v>1210</v>
      </c>
      <c r="F15" s="225">
        <v>1263</v>
      </c>
      <c r="G15" s="225">
        <v>1324</v>
      </c>
      <c r="H15" s="223">
        <f t="shared" si="0"/>
        <v>4.3801652892561986E-2</v>
      </c>
      <c r="I15" s="80"/>
      <c r="J15" s="223"/>
      <c r="K15" s="65"/>
    </row>
    <row r="16" spans="2:11" x14ac:dyDescent="0.2">
      <c r="B16" s="3" t="s">
        <v>55</v>
      </c>
      <c r="C16" s="226">
        <v>8.5000000000000006E-2</v>
      </c>
      <c r="D16" s="226">
        <f>SUM(D15-C15)/C15</f>
        <v>2.3978685612788632E-2</v>
      </c>
      <c r="E16" s="226">
        <f t="shared" ref="E16" si="6">SUM(E15-D15)/D15</f>
        <v>4.9436253252385085E-2</v>
      </c>
      <c r="F16" s="226">
        <f t="shared" ref="F16" si="7">SUM(F15-E15)/E15</f>
        <v>4.3801652892561986E-2</v>
      </c>
      <c r="G16" s="226">
        <f t="shared" ref="G16" si="8">SUM(G15-F15)/F15</f>
        <v>4.829770387965162E-2</v>
      </c>
      <c r="H16" s="223"/>
      <c r="I16" s="223"/>
      <c r="J16" s="77"/>
      <c r="K16" s="220"/>
    </row>
    <row r="17" spans="2:11" hidden="1" x14ac:dyDescent="0.2">
      <c r="B17" s="3" t="s">
        <v>56</v>
      </c>
      <c r="C17" s="72">
        <f t="shared" ref="C17:F17" si="9">SUM(C3:C14)</f>
        <v>74038</v>
      </c>
      <c r="D17" s="72">
        <f t="shared" si="9"/>
        <v>77727</v>
      </c>
      <c r="E17" s="72">
        <f t="shared" si="9"/>
        <v>79348</v>
      </c>
      <c r="F17" s="72">
        <f t="shared" si="9"/>
        <v>78292</v>
      </c>
      <c r="G17" s="72">
        <f t="shared" ref="G17" si="10">SUM(G3:G14)</f>
        <v>52833</v>
      </c>
      <c r="H17" s="223"/>
      <c r="I17" s="227"/>
      <c r="J17" s="65"/>
      <c r="K17" s="65"/>
    </row>
    <row r="18" spans="2:11" hidden="1" x14ac:dyDescent="0.2">
      <c r="B18" s="3" t="s">
        <v>57</v>
      </c>
      <c r="C18" s="226">
        <v>8.6999999999999994E-2</v>
      </c>
      <c r="D18" s="226">
        <f>SUM(D22-C22)/C22</f>
        <v>0.14857744994731295</v>
      </c>
      <c r="E18" s="226">
        <f t="shared" ref="E18:F18" si="11">SUM(E22-D22)/D22</f>
        <v>9.8165137614678905E-2</v>
      </c>
      <c r="F18" s="226">
        <f t="shared" si="11"/>
        <v>2.5062656641604009E-3</v>
      </c>
      <c r="G18" s="226"/>
      <c r="H18" s="223"/>
      <c r="I18" s="223"/>
      <c r="J18" s="65"/>
      <c r="K18" s="220"/>
    </row>
    <row r="19" spans="2:11" x14ac:dyDescent="0.2">
      <c r="B19" s="224" t="s">
        <v>54</v>
      </c>
      <c r="C19" s="225">
        <f>SUM(C17/12)</f>
        <v>6169.833333333333</v>
      </c>
      <c r="D19" s="225">
        <f>SUM(D17/12)</f>
        <v>6477.25</v>
      </c>
      <c r="E19" s="225">
        <f>SUM(E17/12)</f>
        <v>6612.333333333333</v>
      </c>
      <c r="F19" s="225">
        <f>SUM(F17/12)</f>
        <v>6524.333333333333</v>
      </c>
      <c r="G19" s="225">
        <f>SUM(G17/8)</f>
        <v>6604.125</v>
      </c>
      <c r="H19" s="320">
        <f t="shared" ref="H19" si="12">SUM(F19-E19)/E19</f>
        <v>-1.3308463981448809E-2</v>
      </c>
      <c r="I19" s="80"/>
      <c r="J19" s="223"/>
      <c r="K19" s="97"/>
    </row>
    <row r="20" spans="2:11" x14ac:dyDescent="0.2">
      <c r="B20" s="3" t="s">
        <v>58</v>
      </c>
      <c r="C20" s="226">
        <v>2E-3</v>
      </c>
      <c r="D20" s="226">
        <f>SUM(D19-C19)/C19</f>
        <v>4.9825765147626946E-2</v>
      </c>
      <c r="E20" s="226">
        <f t="shared" ref="E20" si="13">SUM(E19-D19)/D19</f>
        <v>2.0855043935826628E-2</v>
      </c>
      <c r="F20" s="228">
        <f t="shared" ref="F20" si="14">SUM(F19-E19)/E19</f>
        <v>-1.3308463981448809E-2</v>
      </c>
      <c r="G20" s="226">
        <f t="shared" ref="G20" si="15">SUM(G19-F19)/F19</f>
        <v>1.2229857456700605E-2</v>
      </c>
      <c r="H20" s="223"/>
      <c r="I20" s="223"/>
      <c r="J20" s="65"/>
      <c r="K20" s="77"/>
    </row>
    <row r="21" spans="2:11" x14ac:dyDescent="0.2">
      <c r="B21" s="65"/>
      <c r="C21" s="65"/>
      <c r="D21" s="65"/>
      <c r="E21" s="65"/>
      <c r="F21" s="65"/>
      <c r="G21" s="65"/>
      <c r="H21" s="64"/>
      <c r="I21" s="65"/>
      <c r="J21" s="65"/>
      <c r="K21" s="77"/>
    </row>
    <row r="22" spans="2:11" x14ac:dyDescent="0.2">
      <c r="B22" s="65" t="s">
        <v>61</v>
      </c>
      <c r="C22" s="77">
        <v>949</v>
      </c>
      <c r="D22" s="77">
        <v>1090</v>
      </c>
      <c r="E22" s="77">
        <v>1197</v>
      </c>
      <c r="F22" s="77">
        <v>1200</v>
      </c>
      <c r="G22" s="65"/>
      <c r="H22" s="229"/>
      <c r="I22" s="220"/>
      <c r="J22" s="220"/>
      <c r="K22" s="220"/>
    </row>
    <row r="23" spans="2:11" x14ac:dyDescent="0.2">
      <c r="B23" s="65" t="s">
        <v>245</v>
      </c>
      <c r="C23" s="77">
        <v>1126</v>
      </c>
      <c r="D23" s="77">
        <v>1153</v>
      </c>
      <c r="E23" s="77">
        <v>1210</v>
      </c>
      <c r="F23" s="77">
        <v>1263</v>
      </c>
      <c r="G23" s="65"/>
      <c r="H23" s="77"/>
      <c r="I23" s="65"/>
      <c r="J23" s="65"/>
      <c r="K23" s="223"/>
    </row>
    <row r="24" spans="2:11" x14ac:dyDescent="0.2">
      <c r="B24" s="65" t="s">
        <v>766</v>
      </c>
      <c r="C24" s="77">
        <v>1162</v>
      </c>
      <c r="D24" s="77">
        <v>1234</v>
      </c>
      <c r="E24" s="77">
        <v>1317</v>
      </c>
      <c r="F24" s="77">
        <v>1380</v>
      </c>
      <c r="G24" s="65"/>
      <c r="H24" s="77"/>
      <c r="I24" s="65"/>
      <c r="J24" s="65"/>
      <c r="K24" s="223"/>
    </row>
    <row r="25" spans="2:11" x14ac:dyDescent="0.2">
      <c r="B25" s="65" t="s">
        <v>767</v>
      </c>
      <c r="C25" s="77"/>
      <c r="D25" s="77">
        <v>1186</v>
      </c>
      <c r="E25" s="77">
        <v>1262</v>
      </c>
      <c r="F25" s="77">
        <v>1319</v>
      </c>
      <c r="G25" s="65"/>
      <c r="H25" s="77"/>
      <c r="I25" s="65"/>
      <c r="J25" s="65"/>
      <c r="K25" s="223"/>
    </row>
    <row r="26" spans="2:11" x14ac:dyDescent="0.2">
      <c r="B26" s="65" t="s">
        <v>692</v>
      </c>
      <c r="C26" s="77"/>
      <c r="D26" s="77">
        <v>1193</v>
      </c>
      <c r="E26" s="77">
        <v>1259</v>
      </c>
      <c r="F26" s="77">
        <v>1317</v>
      </c>
      <c r="G26" s="65"/>
      <c r="H26" s="77"/>
      <c r="I26" s="65"/>
      <c r="J26" s="65"/>
      <c r="K26" s="223"/>
    </row>
    <row r="27" spans="2:11" x14ac:dyDescent="0.2">
      <c r="B27" s="64" t="s">
        <v>765</v>
      </c>
      <c r="C27" s="80">
        <v>1146</v>
      </c>
      <c r="D27" s="80">
        <v>1310</v>
      </c>
      <c r="E27" s="80">
        <v>1407</v>
      </c>
      <c r="F27" s="80">
        <v>1448</v>
      </c>
      <c r="G27" s="65"/>
      <c r="H27" s="65"/>
      <c r="I27" s="65"/>
      <c r="J27" s="65"/>
      <c r="K27" s="223"/>
    </row>
    <row r="28" spans="2:11" x14ac:dyDescent="0.2">
      <c r="B28" s="64"/>
      <c r="C28" s="64"/>
      <c r="D28" s="64"/>
      <c r="E28" s="65"/>
      <c r="F28" s="65"/>
      <c r="G28" s="65"/>
      <c r="H28" s="78"/>
      <c r="I28" s="65"/>
      <c r="J28" s="65"/>
      <c r="K28" s="223"/>
    </row>
    <row r="29" spans="2:11" hidden="1" x14ac:dyDescent="0.2">
      <c r="B29" s="64"/>
      <c r="C29" s="65"/>
      <c r="D29" s="65"/>
      <c r="E29" s="65"/>
      <c r="F29" s="65"/>
      <c r="G29" s="65"/>
      <c r="H29" s="65"/>
      <c r="I29" s="65"/>
      <c r="J29" s="65"/>
      <c r="K29" s="223"/>
    </row>
    <row r="30" spans="2:11" ht="13.5" hidden="1" thickBot="1" x14ac:dyDescent="0.25">
      <c r="B30" s="230" t="s">
        <v>249</v>
      </c>
      <c r="C30" s="81"/>
      <c r="D30" s="81"/>
      <c r="E30" s="81"/>
      <c r="F30" s="81"/>
      <c r="G30" s="81"/>
      <c r="H30" s="65"/>
      <c r="I30" s="77"/>
      <c r="J30" s="77"/>
      <c r="K30" s="223"/>
    </row>
    <row r="31" spans="2:11" ht="13.5" hidden="1" thickTop="1" x14ac:dyDescent="0.2">
      <c r="B31" s="81" t="s">
        <v>100</v>
      </c>
      <c r="C31" s="81"/>
      <c r="D31" s="81"/>
      <c r="E31" s="82">
        <v>6568</v>
      </c>
      <c r="F31" s="82"/>
      <c r="G31" s="82"/>
      <c r="H31" s="65"/>
      <c r="I31" s="77"/>
      <c r="J31" s="77"/>
      <c r="K31" s="223"/>
    </row>
    <row r="32" spans="2:11" hidden="1" x14ac:dyDescent="0.2">
      <c r="B32" s="81" t="s">
        <v>70</v>
      </c>
      <c r="C32" s="81"/>
      <c r="D32" s="81"/>
      <c r="E32" s="82">
        <v>1226</v>
      </c>
      <c r="F32" s="82"/>
      <c r="G32" s="82"/>
      <c r="H32" s="65"/>
      <c r="I32" s="77"/>
      <c r="J32" s="77"/>
      <c r="K32" s="223"/>
    </row>
    <row r="33" spans="2:11" hidden="1" x14ac:dyDescent="0.2">
      <c r="B33" s="65"/>
      <c r="C33" s="65"/>
      <c r="D33" s="65"/>
      <c r="E33" s="65"/>
      <c r="F33" s="65"/>
      <c r="G33" s="65"/>
      <c r="H33" s="65"/>
      <c r="I33" s="77"/>
      <c r="J33" s="77"/>
      <c r="K33" s="223"/>
    </row>
    <row r="34" spans="2:11" ht="13.5" hidden="1" thickBot="1" x14ac:dyDescent="0.25">
      <c r="B34" s="230" t="s">
        <v>283</v>
      </c>
      <c r="C34" s="81"/>
      <c r="D34" s="81"/>
      <c r="E34" s="81"/>
      <c r="H34" s="65"/>
      <c r="I34" s="77"/>
      <c r="J34" s="77"/>
      <c r="K34" s="223"/>
    </row>
    <row r="35" spans="2:11" ht="13.5" hidden="1" thickTop="1" x14ac:dyDescent="0.2">
      <c r="B35" s="81" t="s">
        <v>100</v>
      </c>
      <c r="C35" s="81"/>
      <c r="D35" s="81"/>
      <c r="E35" s="82">
        <v>6574</v>
      </c>
      <c r="H35" s="65"/>
      <c r="I35" s="77"/>
      <c r="J35" s="77"/>
      <c r="K35" s="223"/>
    </row>
    <row r="36" spans="2:11" hidden="1" x14ac:dyDescent="0.2">
      <c r="B36" s="81" t="s">
        <v>70</v>
      </c>
      <c r="C36" s="81"/>
      <c r="D36" s="81"/>
      <c r="E36" s="82">
        <v>1287</v>
      </c>
      <c r="H36" s="65"/>
      <c r="I36" s="77"/>
      <c r="J36" s="77"/>
      <c r="K36" s="223"/>
    </row>
    <row r="37" spans="2:11" hidden="1" x14ac:dyDescent="0.2"/>
    <row r="38" spans="2:11" ht="13.5" hidden="1" thickBot="1" x14ac:dyDescent="0.25">
      <c r="B38" s="230" t="s">
        <v>316</v>
      </c>
      <c r="C38" s="81"/>
      <c r="D38" s="81"/>
      <c r="E38" s="81"/>
    </row>
    <row r="39" spans="2:11" ht="13.5" hidden="1" thickTop="1" x14ac:dyDescent="0.2">
      <c r="B39" s="81" t="s">
        <v>100</v>
      </c>
      <c r="C39" s="81"/>
      <c r="D39" s="81"/>
      <c r="E39" s="82">
        <v>6427</v>
      </c>
    </row>
    <row r="40" spans="2:11" hidden="1" x14ac:dyDescent="0.2">
      <c r="B40" s="81" t="s">
        <v>70</v>
      </c>
      <c r="C40" s="81"/>
      <c r="D40" s="81"/>
      <c r="E40" s="82">
        <v>1160</v>
      </c>
    </row>
    <row r="41" spans="2:11" hidden="1" x14ac:dyDescent="0.2">
      <c r="B41" s="81"/>
      <c r="C41" s="81"/>
      <c r="D41" s="81"/>
      <c r="E41" s="82"/>
    </row>
    <row r="42" spans="2:11" ht="13.5" hidden="1" thickBot="1" x14ac:dyDescent="0.25">
      <c r="B42" s="230" t="s">
        <v>695</v>
      </c>
      <c r="C42" s="81"/>
      <c r="D42" s="81"/>
      <c r="E42" s="81"/>
    </row>
    <row r="43" spans="2:11" ht="13.5" hidden="1" thickTop="1" x14ac:dyDescent="0.2">
      <c r="B43" s="81" t="s">
        <v>100</v>
      </c>
      <c r="C43" s="81"/>
      <c r="D43" s="81"/>
      <c r="E43" s="82">
        <v>6559</v>
      </c>
    </row>
    <row r="44" spans="2:11" hidden="1" x14ac:dyDescent="0.2">
      <c r="B44" s="81" t="s">
        <v>70</v>
      </c>
      <c r="C44" s="81"/>
      <c r="D44" s="81"/>
      <c r="E44" s="82">
        <v>1251</v>
      </c>
    </row>
    <row r="45" spans="2:11" x14ac:dyDescent="0.2">
      <c r="B45" s="81"/>
      <c r="C45" s="81"/>
      <c r="D45" s="81"/>
      <c r="E45" s="82"/>
    </row>
    <row r="46" spans="2:11" hidden="1" x14ac:dyDescent="0.2"/>
    <row r="47" spans="2:11" x14ac:dyDescent="0.2">
      <c r="E47" s="210"/>
      <c r="F47" s="210"/>
      <c r="G47" s="210"/>
      <c r="H47" s="210"/>
      <c r="I47" s="210"/>
      <c r="J47" s="210"/>
    </row>
    <row r="48" spans="2:11" ht="13.5" thickBot="1" x14ac:dyDescent="0.25">
      <c r="C48" s="210"/>
      <c r="D48" s="231" t="s">
        <v>694</v>
      </c>
      <c r="E48" s="231"/>
      <c r="F48" s="79">
        <v>2020</v>
      </c>
      <c r="G48" s="79">
        <v>2021</v>
      </c>
      <c r="H48" s="210"/>
      <c r="I48" s="210"/>
      <c r="J48" s="210"/>
      <c r="K48" s="233" t="s">
        <v>696</v>
      </c>
    </row>
    <row r="49" spans="2:11" ht="13.5" thickTop="1" x14ac:dyDescent="0.2">
      <c r="B49" s="1" t="s">
        <v>693</v>
      </c>
      <c r="C49" s="210"/>
      <c r="D49" s="1" t="s">
        <v>59</v>
      </c>
      <c r="F49" s="1">
        <v>1071</v>
      </c>
      <c r="G49" s="1">
        <v>1099</v>
      </c>
      <c r="K49" s="232">
        <f>SUM(G49-F49)/F49</f>
        <v>2.6143790849673203E-2</v>
      </c>
    </row>
    <row r="50" spans="2:11" x14ac:dyDescent="0.2">
      <c r="C50" s="210"/>
      <c r="D50" s="1" t="s">
        <v>60</v>
      </c>
      <c r="F50" s="1">
        <v>1228</v>
      </c>
      <c r="G50" s="1">
        <v>1376</v>
      </c>
      <c r="K50" s="232">
        <f>SUM(G50-F50)/F50</f>
        <v>0.12052117263843648</v>
      </c>
    </row>
    <row r="51" spans="2:11" x14ac:dyDescent="0.2">
      <c r="C51" s="210"/>
      <c r="D51" s="1" t="s">
        <v>62</v>
      </c>
      <c r="F51" s="1">
        <v>1238</v>
      </c>
      <c r="G51" s="1">
        <v>1294</v>
      </c>
      <c r="K51" s="232">
        <f>SUM(G51-F51)/F51</f>
        <v>4.5234248788368334E-2</v>
      </c>
    </row>
    <row r="52" spans="2:11" x14ac:dyDescent="0.2">
      <c r="C52" s="210"/>
      <c r="D52" s="1" t="s">
        <v>63</v>
      </c>
      <c r="F52" s="1">
        <v>1310</v>
      </c>
      <c r="G52" s="1">
        <v>1488</v>
      </c>
      <c r="K52" s="232">
        <f t="shared" ref="K52:K56" si="16">SUM(G52-F52)/F52</f>
        <v>0.13587786259541984</v>
      </c>
    </row>
    <row r="53" spans="2:11" x14ac:dyDescent="0.2">
      <c r="C53" s="210"/>
      <c r="D53" s="1" t="s">
        <v>64</v>
      </c>
      <c r="F53" s="1">
        <v>1262</v>
      </c>
      <c r="G53" s="1">
        <v>1315</v>
      </c>
      <c r="K53" s="232">
        <f t="shared" si="16"/>
        <v>4.1996830427892234E-2</v>
      </c>
    </row>
    <row r="54" spans="2:11" x14ac:dyDescent="0.2">
      <c r="C54" s="210"/>
      <c r="D54" s="1" t="s">
        <v>65</v>
      </c>
      <c r="F54" s="1">
        <v>1320</v>
      </c>
      <c r="G54" s="1">
        <v>1371</v>
      </c>
      <c r="K54" s="232">
        <f t="shared" si="16"/>
        <v>3.8636363636363635E-2</v>
      </c>
    </row>
    <row r="55" spans="2:11" x14ac:dyDescent="0.2">
      <c r="C55" s="210"/>
      <c r="D55" s="1" t="s">
        <v>66</v>
      </c>
      <c r="F55" s="1">
        <v>1292</v>
      </c>
      <c r="G55" s="1">
        <v>1347</v>
      </c>
      <c r="K55" s="232">
        <f t="shared" si="16"/>
        <v>4.2569659442724457E-2</v>
      </c>
    </row>
    <row r="56" spans="2:11" x14ac:dyDescent="0.2">
      <c r="C56" s="210"/>
      <c r="D56" s="1" t="s">
        <v>67</v>
      </c>
      <c r="F56" s="1">
        <v>1236</v>
      </c>
      <c r="G56" s="1">
        <v>1334</v>
      </c>
      <c r="K56" s="232">
        <f t="shared" si="16"/>
        <v>7.9288025889967639E-2</v>
      </c>
    </row>
    <row r="57" spans="2:11" x14ac:dyDescent="0.2">
      <c r="C57" s="210"/>
      <c r="D57" s="1" t="s">
        <v>68</v>
      </c>
      <c r="F57" s="1">
        <v>1242</v>
      </c>
    </row>
    <row r="58" spans="2:11" x14ac:dyDescent="0.2">
      <c r="C58" s="210"/>
      <c r="D58" s="1" t="s">
        <v>69</v>
      </c>
      <c r="F58" s="1">
        <v>1283</v>
      </c>
    </row>
    <row r="59" spans="2:11" x14ac:dyDescent="0.2">
      <c r="C59" s="210"/>
      <c r="D59" s="1" t="s">
        <v>71</v>
      </c>
      <c r="F59" s="1">
        <v>1274</v>
      </c>
    </row>
    <row r="60" spans="2:11" x14ac:dyDescent="0.2">
      <c r="C60" s="210"/>
      <c r="D60" s="1" t="s">
        <v>72</v>
      </c>
      <c r="F60" s="1">
        <v>1421</v>
      </c>
    </row>
  </sheetData>
  <sheetProtection algorithmName="SHA-512" hashValue="p5Z3sWbCDr+IiILb6NIrdNybaGklu/J1pokxQZGZB43kQbXGEOTYLXZzmrv2qiWtBCJSLe97hdz9FGhdQVmLiA==" saltValue="e2y5XdmHWiv05s73BC07hg==" spinCount="100000" sheet="1" objects="1" scenarios="1"/>
  <phoneticPr fontId="26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19"/>
  <sheetViews>
    <sheetView showGridLines="0" workbookViewId="0">
      <selection activeCell="F19" sqref="F19"/>
    </sheetView>
  </sheetViews>
  <sheetFormatPr defaultColWidth="9.140625" defaultRowHeight="12.75" x14ac:dyDescent="0.2"/>
  <cols>
    <col min="1" max="1" width="2.7109375" style="1" customWidth="1"/>
    <col min="2" max="2" width="18.28515625" style="1" customWidth="1"/>
    <col min="3" max="4" width="5" style="1" bestFit="1" customWidth="1"/>
    <col min="5" max="5" width="6.5703125" style="1" bestFit="1" customWidth="1"/>
    <col min="6" max="6" width="6.5703125" style="1" customWidth="1"/>
    <col min="7" max="8" width="9.5703125" style="1" bestFit="1" customWidth="1"/>
    <col min="9" max="16384" width="9.140625" style="1"/>
  </cols>
  <sheetData>
    <row r="2" spans="2:8" x14ac:dyDescent="0.2">
      <c r="B2" s="64" t="s">
        <v>764</v>
      </c>
      <c r="C2" s="65"/>
      <c r="D2" s="65"/>
      <c r="E2" s="65"/>
      <c r="F2" s="65"/>
      <c r="G2" s="65"/>
    </row>
    <row r="3" spans="2:8" x14ac:dyDescent="0.2">
      <c r="B3" s="65"/>
      <c r="C3" s="65"/>
      <c r="D3" s="65"/>
      <c r="E3" s="65"/>
      <c r="F3" s="65"/>
      <c r="G3" s="65"/>
    </row>
    <row r="4" spans="2:8" ht="26.25" thickBot="1" x14ac:dyDescent="0.25">
      <c r="B4" s="187" t="s">
        <v>416</v>
      </c>
      <c r="C4" s="168">
        <v>2018</v>
      </c>
      <c r="D4" s="168">
        <v>2019</v>
      </c>
      <c r="E4" s="168">
        <v>2020</v>
      </c>
      <c r="F4" s="168">
        <v>2021</v>
      </c>
      <c r="G4" s="169" t="s">
        <v>763</v>
      </c>
      <c r="H4" s="169" t="s">
        <v>763</v>
      </c>
    </row>
    <row r="5" spans="2:8" ht="13.5" thickTop="1" x14ac:dyDescent="0.2">
      <c r="B5" s="159" t="s">
        <v>36</v>
      </c>
      <c r="C5" s="160">
        <v>283</v>
      </c>
      <c r="D5" s="160">
        <v>307</v>
      </c>
      <c r="E5" s="160">
        <v>319</v>
      </c>
      <c r="F5" s="160">
        <v>478</v>
      </c>
      <c r="G5" s="160">
        <f>SUM(F5-E5)</f>
        <v>159</v>
      </c>
      <c r="H5" s="172">
        <f>SUM(G5/E5)</f>
        <v>0.49843260188087773</v>
      </c>
    </row>
    <row r="6" spans="2:8" x14ac:dyDescent="0.2">
      <c r="B6" s="112" t="s">
        <v>37</v>
      </c>
      <c r="C6" s="113">
        <v>301</v>
      </c>
      <c r="D6" s="113">
        <v>313</v>
      </c>
      <c r="E6" s="113">
        <v>322</v>
      </c>
      <c r="F6" s="322">
        <v>485</v>
      </c>
      <c r="G6" s="113">
        <f>SUM(F6-E6)</f>
        <v>163</v>
      </c>
      <c r="H6" s="173">
        <f>SUM(G6/E6)</f>
        <v>0.50621118012422361</v>
      </c>
    </row>
    <row r="7" spans="2:8" x14ac:dyDescent="0.2">
      <c r="B7" s="112" t="s">
        <v>38</v>
      </c>
      <c r="C7" s="113">
        <v>301</v>
      </c>
      <c r="D7" s="113">
        <v>311</v>
      </c>
      <c r="E7" s="113">
        <v>360</v>
      </c>
      <c r="F7" s="322">
        <v>489</v>
      </c>
      <c r="G7" s="113">
        <f t="shared" ref="G7:G13" si="0">SUM(F7-E7)</f>
        <v>129</v>
      </c>
      <c r="H7" s="173">
        <f t="shared" ref="H7:H8" si="1">SUM(G7/E7)</f>
        <v>0.35833333333333334</v>
      </c>
    </row>
    <row r="8" spans="2:8" x14ac:dyDescent="0.2">
      <c r="B8" s="112" t="s">
        <v>317</v>
      </c>
      <c r="C8" s="113">
        <v>276</v>
      </c>
      <c r="D8" s="113">
        <v>282</v>
      </c>
      <c r="E8" s="113">
        <v>442</v>
      </c>
      <c r="F8" s="322">
        <v>450</v>
      </c>
      <c r="G8" s="113">
        <f t="shared" si="0"/>
        <v>8</v>
      </c>
      <c r="H8" s="173">
        <f t="shared" si="1"/>
        <v>1.8099547511312219E-2</v>
      </c>
    </row>
    <row r="9" spans="2:8" x14ac:dyDescent="0.2">
      <c r="B9" s="112" t="s">
        <v>41</v>
      </c>
      <c r="C9" s="113">
        <v>261</v>
      </c>
      <c r="D9" s="113">
        <v>263</v>
      </c>
      <c r="E9" s="113">
        <v>450</v>
      </c>
      <c r="F9" s="322">
        <v>430</v>
      </c>
      <c r="G9" s="113">
        <f t="shared" si="0"/>
        <v>-20</v>
      </c>
      <c r="H9" s="173">
        <f t="shared" ref="H9:H16" si="2">SUM(G9/D9)</f>
        <v>-7.6045627376425853E-2</v>
      </c>
    </row>
    <row r="10" spans="2:8" x14ac:dyDescent="0.2">
      <c r="B10" s="112" t="s">
        <v>42</v>
      </c>
      <c r="C10" s="113">
        <v>261</v>
      </c>
      <c r="D10" s="113">
        <v>275</v>
      </c>
      <c r="E10" s="113">
        <v>462</v>
      </c>
      <c r="F10" s="322">
        <v>433</v>
      </c>
      <c r="G10" s="113">
        <f t="shared" si="0"/>
        <v>-29</v>
      </c>
      <c r="H10" s="173">
        <f t="shared" si="2"/>
        <v>-0.10545454545454545</v>
      </c>
    </row>
    <row r="11" spans="2:8" x14ac:dyDescent="0.2">
      <c r="B11" s="112" t="s">
        <v>44</v>
      </c>
      <c r="C11" s="113">
        <v>273</v>
      </c>
      <c r="D11" s="113">
        <v>288</v>
      </c>
      <c r="E11" s="113">
        <v>459</v>
      </c>
      <c r="F11" s="322">
        <v>416</v>
      </c>
      <c r="G11" s="113">
        <f t="shared" si="0"/>
        <v>-43</v>
      </c>
      <c r="H11" s="173">
        <f t="shared" si="2"/>
        <v>-0.14930555555555555</v>
      </c>
    </row>
    <row r="12" spans="2:8" x14ac:dyDescent="0.2">
      <c r="B12" s="112" t="s">
        <v>417</v>
      </c>
      <c r="C12" s="113">
        <v>287</v>
      </c>
      <c r="D12" s="113">
        <v>274</v>
      </c>
      <c r="E12" s="113">
        <v>437</v>
      </c>
      <c r="F12" s="322">
        <v>388</v>
      </c>
      <c r="G12" s="113">
        <f t="shared" si="0"/>
        <v>-49</v>
      </c>
      <c r="H12" s="173">
        <f t="shared" si="2"/>
        <v>-0.17883211678832117</v>
      </c>
    </row>
    <row r="13" spans="2:8" x14ac:dyDescent="0.2">
      <c r="B13" s="112" t="s">
        <v>660</v>
      </c>
      <c r="C13" s="113">
        <v>281</v>
      </c>
      <c r="D13" s="113">
        <v>270</v>
      </c>
      <c r="E13" s="113">
        <v>421</v>
      </c>
      <c r="F13" s="322">
        <v>374</v>
      </c>
      <c r="G13" s="113">
        <f t="shared" si="0"/>
        <v>-47</v>
      </c>
      <c r="H13" s="173">
        <f t="shared" si="2"/>
        <v>-0.17407407407407408</v>
      </c>
    </row>
    <row r="14" spans="2:8" x14ac:dyDescent="0.2">
      <c r="B14" s="112" t="s">
        <v>664</v>
      </c>
      <c r="C14" s="113">
        <v>280</v>
      </c>
      <c r="D14" s="113">
        <v>258</v>
      </c>
      <c r="E14" s="113">
        <v>426</v>
      </c>
      <c r="F14" s="322"/>
      <c r="G14" s="113"/>
      <c r="H14" s="173">
        <f t="shared" si="2"/>
        <v>0</v>
      </c>
    </row>
    <row r="15" spans="2:8" x14ac:dyDescent="0.2">
      <c r="B15" s="112" t="s">
        <v>49</v>
      </c>
      <c r="C15" s="113">
        <v>288</v>
      </c>
      <c r="D15" s="113">
        <v>263</v>
      </c>
      <c r="E15" s="113">
        <v>434</v>
      </c>
      <c r="F15" s="322"/>
      <c r="G15" s="113"/>
      <c r="H15" s="173">
        <f t="shared" si="2"/>
        <v>0</v>
      </c>
    </row>
    <row r="16" spans="2:8" x14ac:dyDescent="0.2">
      <c r="B16" s="110" t="s">
        <v>50</v>
      </c>
      <c r="C16" s="111">
        <v>289</v>
      </c>
      <c r="D16" s="111">
        <v>284</v>
      </c>
      <c r="E16" s="111">
        <v>448</v>
      </c>
      <c r="F16" s="323"/>
      <c r="G16" s="113"/>
      <c r="H16" s="173">
        <f t="shared" si="2"/>
        <v>0</v>
      </c>
    </row>
    <row r="17" spans="2:8" hidden="1" x14ac:dyDescent="0.2">
      <c r="B17" s="69"/>
      <c r="C17" s="71">
        <f t="shared" ref="C17" si="3">SUM(C5:C16)</f>
        <v>3381</v>
      </c>
      <c r="D17" s="72"/>
      <c r="E17" s="72"/>
      <c r="F17" s="72"/>
      <c r="G17" s="69"/>
      <c r="H17" s="69"/>
    </row>
    <row r="18" spans="2:8" x14ac:dyDescent="0.2">
      <c r="B18" s="73" t="s">
        <v>99</v>
      </c>
      <c r="C18" s="74">
        <f>SUM(C17/12)</f>
        <v>281.75</v>
      </c>
      <c r="D18" s="74">
        <f>SUM(D5:D16)/12</f>
        <v>282.33333333333331</v>
      </c>
      <c r="E18" s="74">
        <f>SUM(E5:E16)/12</f>
        <v>415</v>
      </c>
      <c r="F18" s="74">
        <f>SUM(F5:F16)/9</f>
        <v>438.11111111111109</v>
      </c>
      <c r="G18" s="75">
        <f>SUM(F18-E18)</f>
        <v>23.111111111111086</v>
      </c>
      <c r="H18" s="174">
        <f>SUM(G18/E18)</f>
        <v>5.5689424364123101E-2</v>
      </c>
    </row>
    <row r="19" spans="2:8" x14ac:dyDescent="0.2">
      <c r="B19" s="69"/>
      <c r="C19" s="170"/>
      <c r="D19" s="192">
        <f t="shared" ref="D19:E19" si="4">SUM(D18-C18)/C18</f>
        <v>2.0703933747411338E-3</v>
      </c>
      <c r="E19" s="192">
        <f t="shared" si="4"/>
        <v>0.46989374262101546</v>
      </c>
      <c r="F19" s="192"/>
      <c r="G19" s="171"/>
      <c r="H19" s="171"/>
    </row>
  </sheetData>
  <sheetProtection algorithmName="SHA-512" hashValue="qxt7Y6YnggjUjgYdEUdGXKxdRljBVJIJZv85WG8NNQDn4U5MWe6GDUSX+PCye0x4yIEj631K02GjB9jFLK7jkw==" saltValue="u4NCIDOc0BpMdYGpUzBOWw==" spinCount="100000" sheet="1" objects="1" scenarios="1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11</vt:i4>
      </vt:variant>
      <vt:variant>
        <vt:lpstr>Nimega vahemikud</vt:lpstr>
      </vt:variant>
      <vt:variant>
        <vt:i4>2</vt:i4>
      </vt:variant>
    </vt:vector>
  </HeadingPairs>
  <TitlesOfParts>
    <vt:vector size="13" baseType="lpstr">
      <vt:lpstr>Eelarve koond 2021</vt:lpstr>
      <vt:lpstr>Tulud seis 30.09.2021</vt:lpstr>
      <vt:lpstr>Kulud seis 30.09.2021</vt:lpstr>
      <vt:lpstr>Kulud vastutaja põhiselt</vt:lpstr>
      <vt:lpstr>Kulud valdkondade lõikes</vt:lpstr>
      <vt:lpstr>Investeeringud</vt:lpstr>
      <vt:lpstr>Tulumaks</vt:lpstr>
      <vt:lpstr>Maksumaksjad</vt:lpstr>
      <vt:lpstr>Töötud</vt:lpstr>
      <vt:lpstr>Rahvastiku muutus</vt:lpstr>
      <vt:lpstr>Reservfond</vt:lpstr>
      <vt:lpstr>'Kulud seis 30.09.2021'!Prindiala</vt:lpstr>
      <vt:lpstr>'Kulud valdkondade lõikes'!Prindiala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2021-10-28T18:05:08Z</dcterms:modified>
</cp:coreProperties>
</file>